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codeName="ThisWorkbook" defaultThemeVersion="166925"/>
  <mc:AlternateContent xmlns:mc="http://schemas.openxmlformats.org/markup-compatibility/2006">
    <mc:Choice Requires="x15">
      <x15ac:absPath xmlns:x15ac="http://schemas.microsoft.com/office/spreadsheetml/2010/11/ac" url="https://bailit.sharepoint.com/Erin/Shared Documents/Buying value/2021 Update/"/>
    </mc:Choice>
  </mc:AlternateContent>
  <xr:revisionPtr revIDLastSave="400" documentId="8_{E4397F12-2502-43A1-BAAD-B8A3DBFE79CC}" xr6:coauthVersionLast="47" xr6:coauthVersionMax="47" xr10:uidLastSave="{9EC1EDEE-45F9-4BD0-92DE-B23DADF265DC}"/>
  <bookViews>
    <workbookView xWindow="-120" yWindow="-120" windowWidth="29040" windowHeight="15840" xr2:uid="{103B2929-B1A6-4029-94E1-1B2D4851DB00}"/>
  </bookViews>
  <sheets>
    <sheet name="Instruction Sheet" sheetId="6" r:id="rId1"/>
    <sheet name="High-Level Summary" sheetId="5" r:id="rId2"/>
    <sheet name="Detailed Responses" sheetId="3" r:id="rId3"/>
    <sheet name="Internal Data" sheetId="1" state="hidden" r:id="rId4"/>
    <sheet name="Survey Gizmo Raw Data" sheetId="2" state="hidden" r:id="rId5"/>
  </sheets>
  <externalReferences>
    <externalReference r:id="rId6"/>
  </externalReferences>
  <definedNames>
    <definedName name="details">[1]!Table3[details]</definedName>
    <definedName name="_xlnm.Print_Area" localSheetId="2">'Detailed Responses'!$A$1:$AD$44</definedName>
    <definedName name="_xlnm.Print_Area" localSheetId="1">'High-Level Summary'!$A$1:$U$38</definedName>
    <definedName name="_xlnm.Print_Area" localSheetId="0">'Instruction Sheet'!$A$1:$E$77</definedName>
    <definedName name="_xlnm.Print_Titles" localSheetId="2">'Detailed Responses'!$A:$F,'Detailed Responses'!$1:$3</definedName>
    <definedName name="_xlnm.Print_Titles" localSheetId="1">'High-Level Summary'!$A:$D,'High-Level Summary'!$1:$3</definedName>
    <definedName name="selection_criteria">[1]!Table3[selection_criteria]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2" i="5" l="1"/>
  <c r="J16" i="5"/>
  <c r="U16" i="5"/>
  <c r="T16" i="5"/>
  <c r="S16" i="5"/>
  <c r="R16" i="5"/>
  <c r="Q16" i="5"/>
  <c r="P16" i="5"/>
  <c r="O16" i="5"/>
  <c r="N16" i="5"/>
  <c r="M16" i="5"/>
  <c r="L16" i="5"/>
  <c r="K16" i="5"/>
  <c r="J14" i="5" l="1"/>
  <c r="K4" i="5"/>
  <c r="K5" i="5"/>
  <c r="K6" i="5"/>
  <c r="K7" i="5"/>
  <c r="K8" i="5"/>
  <c r="K9" i="5"/>
  <c r="K10" i="5"/>
  <c r="K11" i="5"/>
  <c r="K12" i="5"/>
  <c r="K13" i="5"/>
  <c r="K14" i="5"/>
  <c r="K15"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S4" i="5"/>
  <c r="S5" i="5"/>
  <c r="S6" i="5"/>
  <c r="S7" i="5"/>
  <c r="S8" i="5"/>
  <c r="S9" i="5"/>
  <c r="S10" i="5"/>
  <c r="S11" i="5"/>
  <c r="S12" i="5"/>
  <c r="S13" i="5"/>
  <c r="S14" i="5"/>
  <c r="S15"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N4" i="5"/>
  <c r="N5" i="5"/>
  <c r="N6" i="5"/>
  <c r="N7" i="5"/>
  <c r="N8" i="5"/>
  <c r="N9" i="5"/>
  <c r="N10" i="5"/>
  <c r="N11" i="5"/>
  <c r="N12" i="5"/>
  <c r="N13" i="5"/>
  <c r="N14" i="5"/>
  <c r="N15"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U62" i="5"/>
  <c r="T62" i="5"/>
  <c r="R62" i="5"/>
  <c r="Q62" i="5"/>
  <c r="P62" i="5"/>
  <c r="O62" i="5"/>
  <c r="M62" i="5"/>
  <c r="L62" i="5"/>
  <c r="J62" i="5"/>
  <c r="I62" i="5"/>
  <c r="H62" i="5"/>
  <c r="G62" i="5"/>
  <c r="F62" i="5"/>
  <c r="E62" i="5"/>
  <c r="D62" i="5"/>
  <c r="C62" i="5"/>
  <c r="B62" i="5"/>
  <c r="A62" i="5"/>
  <c r="I61" i="5" l="1"/>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H21" i="5" l="1"/>
  <c r="M29" i="5"/>
  <c r="U61" i="5"/>
  <c r="T61" i="5"/>
  <c r="R61" i="5"/>
  <c r="Q61" i="5"/>
  <c r="P61" i="5"/>
  <c r="O61" i="5"/>
  <c r="M61" i="5"/>
  <c r="L61" i="5"/>
  <c r="J61" i="5"/>
  <c r="H61" i="5"/>
  <c r="G61" i="5"/>
  <c r="F61" i="5"/>
  <c r="E61" i="5"/>
  <c r="D61" i="5"/>
  <c r="C61" i="5"/>
  <c r="B61" i="5"/>
  <c r="A61" i="5"/>
  <c r="U60" i="5"/>
  <c r="T60" i="5"/>
  <c r="R60" i="5"/>
  <c r="Q60" i="5"/>
  <c r="P60" i="5"/>
  <c r="O60" i="5"/>
  <c r="M60" i="5"/>
  <c r="L60" i="5"/>
  <c r="J60" i="5"/>
  <c r="H60" i="5"/>
  <c r="G60" i="5"/>
  <c r="F60" i="5"/>
  <c r="E60" i="5"/>
  <c r="D60" i="5"/>
  <c r="C60" i="5"/>
  <c r="B60" i="5"/>
  <c r="A60" i="5"/>
  <c r="U59" i="5"/>
  <c r="T59" i="5"/>
  <c r="R59" i="5"/>
  <c r="Q59" i="5"/>
  <c r="P59" i="5"/>
  <c r="O59" i="5"/>
  <c r="M59" i="5"/>
  <c r="L59" i="5"/>
  <c r="J59" i="5"/>
  <c r="H59" i="5"/>
  <c r="G59" i="5"/>
  <c r="F59" i="5"/>
  <c r="E59" i="5"/>
  <c r="D59" i="5"/>
  <c r="C59" i="5"/>
  <c r="B59" i="5"/>
  <c r="A59" i="5"/>
  <c r="U58" i="5"/>
  <c r="T58" i="5"/>
  <c r="R58" i="5"/>
  <c r="Q58" i="5"/>
  <c r="P58" i="5"/>
  <c r="O58" i="5"/>
  <c r="M58" i="5"/>
  <c r="L58" i="5"/>
  <c r="J58" i="5"/>
  <c r="H58" i="5"/>
  <c r="G58" i="5"/>
  <c r="F58" i="5"/>
  <c r="E58" i="5"/>
  <c r="D58" i="5"/>
  <c r="C58" i="5"/>
  <c r="B58" i="5"/>
  <c r="A58" i="5"/>
  <c r="U57" i="5"/>
  <c r="T57" i="5"/>
  <c r="R57" i="5"/>
  <c r="Q57" i="5"/>
  <c r="P57" i="5"/>
  <c r="O57" i="5"/>
  <c r="M57" i="5"/>
  <c r="L57" i="5"/>
  <c r="J57" i="5"/>
  <c r="H57" i="5"/>
  <c r="G57" i="5"/>
  <c r="F57" i="5"/>
  <c r="E57" i="5"/>
  <c r="D57" i="5"/>
  <c r="C57" i="5"/>
  <c r="B57" i="5"/>
  <c r="A57" i="5"/>
  <c r="U56" i="5"/>
  <c r="T56" i="5"/>
  <c r="R56" i="5"/>
  <c r="Q56" i="5"/>
  <c r="P56" i="5"/>
  <c r="O56" i="5"/>
  <c r="M56" i="5"/>
  <c r="L56" i="5"/>
  <c r="J56" i="5"/>
  <c r="H56" i="5"/>
  <c r="G56" i="5"/>
  <c r="F56" i="5"/>
  <c r="E56" i="5"/>
  <c r="D56" i="5"/>
  <c r="C56" i="5"/>
  <c r="B56" i="5"/>
  <c r="A56" i="5"/>
  <c r="U55" i="5"/>
  <c r="T55" i="5"/>
  <c r="R55" i="5"/>
  <c r="Q55" i="5"/>
  <c r="P55" i="5"/>
  <c r="O55" i="5"/>
  <c r="M55" i="5"/>
  <c r="L55" i="5"/>
  <c r="J55" i="5"/>
  <c r="H55" i="5"/>
  <c r="G55" i="5"/>
  <c r="F55" i="5"/>
  <c r="E55" i="5"/>
  <c r="D55" i="5"/>
  <c r="C55" i="5"/>
  <c r="B55" i="5"/>
  <c r="A55" i="5"/>
  <c r="U54" i="5"/>
  <c r="T54" i="5"/>
  <c r="R54" i="5"/>
  <c r="Q54" i="5"/>
  <c r="P54" i="5"/>
  <c r="O54" i="5"/>
  <c r="M54" i="5"/>
  <c r="L54" i="5"/>
  <c r="J54" i="5"/>
  <c r="H54" i="5"/>
  <c r="G54" i="5"/>
  <c r="F54" i="5"/>
  <c r="E54" i="5"/>
  <c r="D54" i="5"/>
  <c r="C54" i="5"/>
  <c r="B54" i="5"/>
  <c r="A54" i="5"/>
  <c r="U53" i="5"/>
  <c r="T53" i="5"/>
  <c r="R53" i="5"/>
  <c r="Q53" i="5"/>
  <c r="P53" i="5"/>
  <c r="O53" i="5"/>
  <c r="M53" i="5"/>
  <c r="L53" i="5"/>
  <c r="J53" i="5"/>
  <c r="H53" i="5"/>
  <c r="G53" i="5"/>
  <c r="F53" i="5"/>
  <c r="E53" i="5"/>
  <c r="D53" i="5"/>
  <c r="C53" i="5"/>
  <c r="B53" i="5"/>
  <c r="A53" i="5"/>
  <c r="U52" i="5"/>
  <c r="T52" i="5"/>
  <c r="R52" i="5"/>
  <c r="Q52" i="5"/>
  <c r="P52" i="5"/>
  <c r="O52" i="5"/>
  <c r="M52" i="5"/>
  <c r="L52" i="5"/>
  <c r="J52" i="5"/>
  <c r="H52" i="5"/>
  <c r="G52" i="5"/>
  <c r="F52" i="5"/>
  <c r="E52" i="5"/>
  <c r="D52" i="5"/>
  <c r="C52" i="5"/>
  <c r="B52" i="5"/>
  <c r="A52" i="5"/>
  <c r="U51" i="5"/>
  <c r="T51" i="5"/>
  <c r="R51" i="5"/>
  <c r="Q51" i="5"/>
  <c r="P51" i="5"/>
  <c r="O51" i="5"/>
  <c r="M51" i="5"/>
  <c r="L51" i="5"/>
  <c r="J51" i="5"/>
  <c r="H51" i="5"/>
  <c r="G51" i="5"/>
  <c r="F51" i="5"/>
  <c r="E51" i="5"/>
  <c r="D51" i="5"/>
  <c r="C51" i="5"/>
  <c r="B51" i="5"/>
  <c r="A51" i="5"/>
  <c r="U50" i="5"/>
  <c r="T50" i="5"/>
  <c r="R50" i="5"/>
  <c r="Q50" i="5"/>
  <c r="P50" i="5"/>
  <c r="O50" i="5"/>
  <c r="M50" i="5"/>
  <c r="L50" i="5"/>
  <c r="J50" i="5"/>
  <c r="H50" i="5"/>
  <c r="G50" i="5"/>
  <c r="F50" i="5"/>
  <c r="E50" i="5"/>
  <c r="D50" i="5"/>
  <c r="C50" i="5"/>
  <c r="B50" i="5"/>
  <c r="A50" i="5"/>
  <c r="U49" i="5"/>
  <c r="T49" i="5"/>
  <c r="R49" i="5"/>
  <c r="Q49" i="5"/>
  <c r="P49" i="5"/>
  <c r="O49" i="5"/>
  <c r="M49" i="5"/>
  <c r="L49" i="5"/>
  <c r="J49" i="5"/>
  <c r="H49" i="5"/>
  <c r="G49" i="5"/>
  <c r="F49" i="5"/>
  <c r="E49" i="5"/>
  <c r="D49" i="5"/>
  <c r="C49" i="5"/>
  <c r="B49" i="5"/>
  <c r="A49" i="5"/>
  <c r="U48" i="5"/>
  <c r="T48" i="5"/>
  <c r="R48" i="5"/>
  <c r="Q48" i="5"/>
  <c r="P48" i="5"/>
  <c r="O48" i="5"/>
  <c r="M48" i="5"/>
  <c r="L48" i="5"/>
  <c r="J48" i="5"/>
  <c r="H48" i="5"/>
  <c r="G48" i="5"/>
  <c r="F48" i="5"/>
  <c r="E48" i="5"/>
  <c r="D48" i="5"/>
  <c r="C48" i="5"/>
  <c r="B48" i="5"/>
  <c r="A48" i="5"/>
  <c r="U47" i="5"/>
  <c r="T47" i="5"/>
  <c r="R47" i="5"/>
  <c r="Q47" i="5"/>
  <c r="P47" i="5"/>
  <c r="O47" i="5"/>
  <c r="M47" i="5"/>
  <c r="L47" i="5"/>
  <c r="J47" i="5"/>
  <c r="H47" i="5"/>
  <c r="G47" i="5"/>
  <c r="F47" i="5"/>
  <c r="E47" i="5"/>
  <c r="D47" i="5"/>
  <c r="C47" i="5"/>
  <c r="B47" i="5"/>
  <c r="A47" i="5"/>
  <c r="U46" i="5"/>
  <c r="T46" i="5"/>
  <c r="R46" i="5"/>
  <c r="Q46" i="5"/>
  <c r="P46" i="5"/>
  <c r="O46" i="5"/>
  <c r="M46" i="5"/>
  <c r="L46" i="5"/>
  <c r="J46" i="5"/>
  <c r="H46" i="5"/>
  <c r="G46" i="5"/>
  <c r="F46" i="5"/>
  <c r="E46" i="5"/>
  <c r="D46" i="5"/>
  <c r="C46" i="5"/>
  <c r="B46" i="5"/>
  <c r="A46" i="5"/>
  <c r="U45" i="5"/>
  <c r="T45" i="5"/>
  <c r="R45" i="5"/>
  <c r="Q45" i="5"/>
  <c r="P45" i="5"/>
  <c r="O45" i="5"/>
  <c r="M45" i="5"/>
  <c r="L45" i="5"/>
  <c r="J45" i="5"/>
  <c r="H45" i="5"/>
  <c r="G45" i="5"/>
  <c r="F45" i="5"/>
  <c r="E45" i="5"/>
  <c r="D45" i="5"/>
  <c r="C45" i="5"/>
  <c r="B45" i="5"/>
  <c r="A45" i="5"/>
  <c r="U44" i="5"/>
  <c r="T44" i="5"/>
  <c r="R44" i="5"/>
  <c r="Q44" i="5"/>
  <c r="P44" i="5"/>
  <c r="O44" i="5"/>
  <c r="M44" i="5"/>
  <c r="L44" i="5"/>
  <c r="J44" i="5"/>
  <c r="H44" i="5"/>
  <c r="G44" i="5"/>
  <c r="F44" i="5"/>
  <c r="E44" i="5"/>
  <c r="D44" i="5"/>
  <c r="C44" i="5"/>
  <c r="B44" i="5"/>
  <c r="A44" i="5"/>
  <c r="U43" i="5"/>
  <c r="T43" i="5"/>
  <c r="R43" i="5"/>
  <c r="Q43" i="5"/>
  <c r="P43" i="5"/>
  <c r="O43" i="5"/>
  <c r="M43" i="5"/>
  <c r="L43" i="5"/>
  <c r="J43" i="5"/>
  <c r="H43" i="5"/>
  <c r="G43" i="5"/>
  <c r="F43" i="5"/>
  <c r="E43" i="5"/>
  <c r="D43" i="5"/>
  <c r="C43" i="5"/>
  <c r="B43" i="5"/>
  <c r="A43" i="5"/>
  <c r="U42" i="5"/>
  <c r="T42" i="5"/>
  <c r="R42" i="5"/>
  <c r="Q42" i="5"/>
  <c r="P42" i="5"/>
  <c r="O42" i="5"/>
  <c r="M42" i="5"/>
  <c r="L42" i="5"/>
  <c r="J42" i="5"/>
  <c r="H42" i="5"/>
  <c r="G42" i="5"/>
  <c r="F42" i="5"/>
  <c r="E42" i="5"/>
  <c r="D42" i="5"/>
  <c r="C42" i="5"/>
  <c r="B42" i="5"/>
  <c r="A42" i="5"/>
  <c r="U41" i="5"/>
  <c r="T41" i="5"/>
  <c r="R41" i="5"/>
  <c r="Q41" i="5"/>
  <c r="P41" i="5"/>
  <c r="O41" i="5"/>
  <c r="M41" i="5"/>
  <c r="L41" i="5"/>
  <c r="J41" i="5"/>
  <c r="H41" i="5"/>
  <c r="G41" i="5"/>
  <c r="F41" i="5"/>
  <c r="E41" i="5"/>
  <c r="D41" i="5"/>
  <c r="C41" i="5"/>
  <c r="B41" i="5"/>
  <c r="A41" i="5"/>
  <c r="U40" i="5"/>
  <c r="T40" i="5"/>
  <c r="R40" i="5"/>
  <c r="Q40" i="5"/>
  <c r="P40" i="5"/>
  <c r="O40" i="5"/>
  <c r="M40" i="5"/>
  <c r="L40" i="5"/>
  <c r="J40" i="5"/>
  <c r="H40" i="5"/>
  <c r="G40" i="5"/>
  <c r="F40" i="5"/>
  <c r="E40" i="5"/>
  <c r="D40" i="5"/>
  <c r="C40" i="5"/>
  <c r="B40" i="5"/>
  <c r="A40" i="5"/>
  <c r="U39" i="5"/>
  <c r="T39" i="5"/>
  <c r="R39" i="5"/>
  <c r="Q39" i="5"/>
  <c r="P39" i="5"/>
  <c r="O39" i="5"/>
  <c r="M39" i="5"/>
  <c r="L39" i="5"/>
  <c r="J39" i="5"/>
  <c r="H39" i="5"/>
  <c r="G39" i="5"/>
  <c r="F39" i="5"/>
  <c r="E39" i="5"/>
  <c r="D39" i="5"/>
  <c r="C39" i="5"/>
  <c r="B39" i="5"/>
  <c r="A39" i="5"/>
  <c r="U38" i="5"/>
  <c r="T38" i="5"/>
  <c r="R38" i="5"/>
  <c r="Q38" i="5"/>
  <c r="P38" i="5"/>
  <c r="O38" i="5"/>
  <c r="M38" i="5"/>
  <c r="L38" i="5"/>
  <c r="J38" i="5"/>
  <c r="H38" i="5"/>
  <c r="G38" i="5"/>
  <c r="F38" i="5"/>
  <c r="E38" i="5"/>
  <c r="D38" i="5"/>
  <c r="C38" i="5"/>
  <c r="B38" i="5"/>
  <c r="A38" i="5"/>
  <c r="U37" i="5"/>
  <c r="T37" i="5"/>
  <c r="R37" i="5"/>
  <c r="Q37" i="5"/>
  <c r="P37" i="5"/>
  <c r="O37" i="5"/>
  <c r="M37" i="5"/>
  <c r="L37" i="5"/>
  <c r="J37" i="5"/>
  <c r="H37" i="5"/>
  <c r="G37" i="5"/>
  <c r="F37" i="5"/>
  <c r="E37" i="5"/>
  <c r="D37" i="5"/>
  <c r="C37" i="5"/>
  <c r="B37" i="5"/>
  <c r="A37" i="5"/>
  <c r="U36" i="5"/>
  <c r="T36" i="5"/>
  <c r="R36" i="5"/>
  <c r="Q36" i="5"/>
  <c r="P36" i="5"/>
  <c r="O36" i="5"/>
  <c r="M36" i="5"/>
  <c r="L36" i="5"/>
  <c r="J36" i="5"/>
  <c r="H36" i="5"/>
  <c r="G36" i="5"/>
  <c r="F36" i="5"/>
  <c r="E36" i="5"/>
  <c r="D36" i="5"/>
  <c r="C36" i="5"/>
  <c r="B36" i="5"/>
  <c r="A36" i="5"/>
  <c r="U35" i="5"/>
  <c r="T35" i="5"/>
  <c r="R35" i="5"/>
  <c r="Q35" i="5"/>
  <c r="P35" i="5"/>
  <c r="O35" i="5"/>
  <c r="M35" i="5"/>
  <c r="L35" i="5"/>
  <c r="J35" i="5"/>
  <c r="H35" i="5"/>
  <c r="G35" i="5"/>
  <c r="F35" i="5"/>
  <c r="E35" i="5"/>
  <c r="D35" i="5"/>
  <c r="C35" i="5"/>
  <c r="B35" i="5"/>
  <c r="A35" i="5"/>
  <c r="U34" i="5"/>
  <c r="T34" i="5"/>
  <c r="R34" i="5"/>
  <c r="Q34" i="5"/>
  <c r="P34" i="5"/>
  <c r="O34" i="5"/>
  <c r="M34" i="5"/>
  <c r="L34" i="5"/>
  <c r="J34" i="5"/>
  <c r="H34" i="5"/>
  <c r="G34" i="5"/>
  <c r="F34" i="5"/>
  <c r="E34" i="5"/>
  <c r="D34" i="5"/>
  <c r="C34" i="5"/>
  <c r="B34" i="5"/>
  <c r="A34" i="5"/>
  <c r="U33" i="5"/>
  <c r="T33" i="5"/>
  <c r="R33" i="5"/>
  <c r="Q33" i="5"/>
  <c r="P33" i="5"/>
  <c r="O33" i="5"/>
  <c r="M33" i="5"/>
  <c r="L33" i="5"/>
  <c r="J33" i="5"/>
  <c r="H33" i="5"/>
  <c r="G33" i="5"/>
  <c r="F33" i="5"/>
  <c r="E33" i="5"/>
  <c r="D33" i="5"/>
  <c r="C33" i="5"/>
  <c r="B33" i="5"/>
  <c r="A33" i="5"/>
  <c r="U32" i="5"/>
  <c r="T32" i="5"/>
  <c r="R32" i="5"/>
  <c r="Q32" i="5"/>
  <c r="P32" i="5"/>
  <c r="M32" i="5"/>
  <c r="L32" i="5"/>
  <c r="J32" i="5"/>
  <c r="H32" i="5"/>
  <c r="G32" i="5"/>
  <c r="F32" i="5"/>
  <c r="E32" i="5"/>
  <c r="D32" i="5"/>
  <c r="C32" i="5"/>
  <c r="B32" i="5"/>
  <c r="A32" i="5"/>
  <c r="Q31" i="5"/>
  <c r="P31" i="5"/>
  <c r="O31" i="5"/>
  <c r="M31" i="5"/>
  <c r="L31" i="5"/>
  <c r="J31" i="5"/>
  <c r="H31" i="5"/>
  <c r="G31" i="5"/>
  <c r="F31" i="5"/>
  <c r="E31" i="5"/>
  <c r="D31" i="5"/>
  <c r="C31" i="5"/>
  <c r="B31" i="5"/>
  <c r="A31" i="5"/>
  <c r="U30" i="5"/>
  <c r="T30" i="5"/>
  <c r="R30" i="5"/>
  <c r="Q30" i="5"/>
  <c r="P30" i="5"/>
  <c r="O30" i="5"/>
  <c r="M30" i="5"/>
  <c r="L30" i="5"/>
  <c r="J30" i="5"/>
  <c r="H30" i="5"/>
  <c r="G30" i="5"/>
  <c r="F30" i="5"/>
  <c r="E30" i="5"/>
  <c r="D30" i="5"/>
  <c r="C30" i="5"/>
  <c r="B30" i="5"/>
  <c r="A30" i="5"/>
  <c r="Q29" i="5"/>
  <c r="P29" i="5"/>
  <c r="O29" i="5"/>
  <c r="L29" i="5"/>
  <c r="J29" i="5"/>
  <c r="H29" i="5"/>
  <c r="G29" i="5"/>
  <c r="F29" i="5"/>
  <c r="E29" i="5"/>
  <c r="D29" i="5"/>
  <c r="C29" i="5"/>
  <c r="B29" i="5"/>
  <c r="A29" i="5"/>
  <c r="U28" i="5"/>
  <c r="T28" i="5"/>
  <c r="R28" i="5"/>
  <c r="Q28" i="5"/>
  <c r="P28" i="5"/>
  <c r="O28" i="5"/>
  <c r="M28" i="5"/>
  <c r="L28" i="5"/>
  <c r="J28" i="5"/>
  <c r="H28" i="5"/>
  <c r="G28" i="5"/>
  <c r="F28" i="5"/>
  <c r="E28" i="5"/>
  <c r="D28" i="5"/>
  <c r="C28" i="5"/>
  <c r="B28" i="5"/>
  <c r="A28" i="5"/>
  <c r="U27" i="5"/>
  <c r="T27" i="5"/>
  <c r="R27" i="5"/>
  <c r="Q27" i="5"/>
  <c r="P27" i="5"/>
  <c r="O27" i="5"/>
  <c r="M27" i="5"/>
  <c r="L27" i="5"/>
  <c r="J27" i="5"/>
  <c r="H27" i="5"/>
  <c r="G27" i="5"/>
  <c r="F27" i="5"/>
  <c r="E27" i="5"/>
  <c r="D27" i="5"/>
  <c r="C27" i="5"/>
  <c r="B27" i="5"/>
  <c r="A27" i="5"/>
  <c r="U26" i="5"/>
  <c r="T26" i="5"/>
  <c r="R26" i="5"/>
  <c r="Q26" i="5"/>
  <c r="P26" i="5"/>
  <c r="O26" i="5"/>
  <c r="M26" i="5"/>
  <c r="L26" i="5"/>
  <c r="J26" i="5"/>
  <c r="H26" i="5"/>
  <c r="G26" i="5"/>
  <c r="F26" i="5"/>
  <c r="E26" i="5"/>
  <c r="D26" i="5"/>
  <c r="C26" i="5"/>
  <c r="B26" i="5"/>
  <c r="A26" i="5"/>
  <c r="U25" i="5"/>
  <c r="T25" i="5"/>
  <c r="R25" i="5"/>
  <c r="Q25" i="5"/>
  <c r="P25" i="5"/>
  <c r="O25" i="5"/>
  <c r="M25" i="5"/>
  <c r="L25" i="5"/>
  <c r="J25" i="5"/>
  <c r="H25" i="5"/>
  <c r="G25" i="5"/>
  <c r="F25" i="5"/>
  <c r="E25" i="5"/>
  <c r="D25" i="5"/>
  <c r="C25" i="5"/>
  <c r="B25" i="5"/>
  <c r="A25" i="5"/>
  <c r="U24" i="5"/>
  <c r="T24" i="5"/>
  <c r="R24" i="5"/>
  <c r="Q24" i="5"/>
  <c r="P24" i="5"/>
  <c r="O24" i="5"/>
  <c r="M24" i="5"/>
  <c r="L24" i="5"/>
  <c r="J24" i="5"/>
  <c r="H24" i="5"/>
  <c r="G24" i="5"/>
  <c r="F24" i="5"/>
  <c r="E24" i="5"/>
  <c r="D24" i="5"/>
  <c r="C24" i="5"/>
  <c r="B24" i="5"/>
  <c r="A24" i="5"/>
  <c r="U23" i="5"/>
  <c r="T23" i="5"/>
  <c r="R23" i="5"/>
  <c r="Q23" i="5"/>
  <c r="P23" i="5"/>
  <c r="O23" i="5"/>
  <c r="M23" i="5"/>
  <c r="L23" i="5"/>
  <c r="J23" i="5"/>
  <c r="H23" i="5"/>
  <c r="G23" i="5"/>
  <c r="F23" i="5"/>
  <c r="E23" i="5"/>
  <c r="D23" i="5"/>
  <c r="C23" i="5"/>
  <c r="B23" i="5"/>
  <c r="A23" i="5"/>
  <c r="U22" i="5"/>
  <c r="T22" i="5"/>
  <c r="R22" i="5"/>
  <c r="Q22" i="5"/>
  <c r="P22" i="5"/>
  <c r="O22" i="5"/>
  <c r="M22" i="5"/>
  <c r="L22" i="5"/>
  <c r="J22" i="5"/>
  <c r="H22" i="5"/>
  <c r="G22" i="5"/>
  <c r="F22" i="5"/>
  <c r="E22" i="5"/>
  <c r="D22" i="5"/>
  <c r="C22" i="5"/>
  <c r="B22" i="5"/>
  <c r="A22" i="5"/>
  <c r="U21" i="5"/>
  <c r="T21" i="5"/>
  <c r="R21" i="5"/>
  <c r="Q21" i="5"/>
  <c r="P21" i="5"/>
  <c r="O21" i="5"/>
  <c r="M21" i="5"/>
  <c r="L21" i="5"/>
  <c r="J21" i="5"/>
  <c r="G21" i="5"/>
  <c r="F21" i="5"/>
  <c r="E21" i="5"/>
  <c r="D21" i="5"/>
  <c r="C21" i="5"/>
  <c r="B21" i="5"/>
  <c r="A21" i="5"/>
  <c r="U20" i="5"/>
  <c r="T20" i="5"/>
  <c r="R20" i="5"/>
  <c r="Q20" i="5"/>
  <c r="P20" i="5"/>
  <c r="O20" i="5"/>
  <c r="M20" i="5"/>
  <c r="L20" i="5"/>
  <c r="J20" i="5"/>
  <c r="H20" i="5"/>
  <c r="G20" i="5"/>
  <c r="F20" i="5"/>
  <c r="E20" i="5"/>
  <c r="D20" i="5"/>
  <c r="C20" i="5"/>
  <c r="B20" i="5"/>
  <c r="A20" i="5"/>
  <c r="U19" i="5"/>
  <c r="T19" i="5"/>
  <c r="R19" i="5"/>
  <c r="Q19" i="5"/>
  <c r="P19" i="5"/>
  <c r="O19" i="5"/>
  <c r="M19" i="5"/>
  <c r="L19" i="5"/>
  <c r="J19" i="5"/>
  <c r="H19" i="5"/>
  <c r="G19" i="5"/>
  <c r="F19" i="5"/>
  <c r="E19" i="5"/>
  <c r="D19" i="5"/>
  <c r="C19" i="5"/>
  <c r="B19" i="5"/>
  <c r="A19" i="5"/>
  <c r="U18" i="5"/>
  <c r="T18" i="5"/>
  <c r="R18" i="5"/>
  <c r="Q18" i="5"/>
  <c r="P18" i="5"/>
  <c r="O18" i="5"/>
  <c r="M18" i="5"/>
  <c r="L18" i="5"/>
  <c r="J18" i="5"/>
  <c r="H18" i="5"/>
  <c r="G18" i="5"/>
  <c r="F18" i="5"/>
  <c r="E18" i="5"/>
  <c r="D18" i="5"/>
  <c r="C18" i="5"/>
  <c r="B18" i="5"/>
  <c r="A18" i="5"/>
  <c r="U17" i="5"/>
  <c r="T17" i="5"/>
  <c r="R17" i="5"/>
  <c r="Q17" i="5"/>
  <c r="P17" i="5"/>
  <c r="O17" i="5"/>
  <c r="M17" i="5"/>
  <c r="L17" i="5"/>
  <c r="J17" i="5"/>
  <c r="H17" i="5"/>
  <c r="G17" i="5"/>
  <c r="F17" i="5"/>
  <c r="E17" i="5"/>
  <c r="D17" i="5"/>
  <c r="C17" i="5"/>
  <c r="B17" i="5"/>
  <c r="A17" i="5"/>
  <c r="H16" i="5"/>
  <c r="G16" i="5"/>
  <c r="F16" i="5"/>
  <c r="E16" i="5"/>
  <c r="D16" i="5"/>
  <c r="C16" i="5"/>
  <c r="B16" i="5"/>
  <c r="A16" i="5"/>
  <c r="U15" i="5"/>
  <c r="T15" i="5"/>
  <c r="R15" i="5"/>
  <c r="Q15" i="5"/>
  <c r="P15" i="5"/>
  <c r="O15" i="5"/>
  <c r="M15" i="5"/>
  <c r="L15" i="5"/>
  <c r="J15" i="5"/>
  <c r="H15" i="5"/>
  <c r="G15" i="5"/>
  <c r="F15" i="5"/>
  <c r="E15" i="5"/>
  <c r="D15" i="5"/>
  <c r="C15" i="5"/>
  <c r="B15" i="5"/>
  <c r="A15" i="5"/>
  <c r="U14" i="5"/>
  <c r="T14" i="5"/>
  <c r="R14" i="5"/>
  <c r="Q14" i="5"/>
  <c r="P14" i="5"/>
  <c r="O14" i="5"/>
  <c r="M14" i="5"/>
  <c r="L14" i="5"/>
  <c r="H14" i="5"/>
  <c r="G14" i="5"/>
  <c r="F14" i="5"/>
  <c r="E14" i="5"/>
  <c r="D14" i="5"/>
  <c r="C14" i="5"/>
  <c r="B14" i="5"/>
  <c r="A14" i="5"/>
  <c r="U13" i="5"/>
  <c r="T13" i="5"/>
  <c r="R13" i="5"/>
  <c r="Q13" i="5"/>
  <c r="P13" i="5"/>
  <c r="O13" i="5"/>
  <c r="M13" i="5"/>
  <c r="L13" i="5"/>
  <c r="J13" i="5"/>
  <c r="H13" i="5"/>
  <c r="G13" i="5"/>
  <c r="F13" i="5"/>
  <c r="E13" i="5"/>
  <c r="D13" i="5"/>
  <c r="C13" i="5"/>
  <c r="B13" i="5"/>
  <c r="A13" i="5"/>
  <c r="U12" i="5"/>
  <c r="T12" i="5"/>
  <c r="R12" i="5"/>
  <c r="Q12" i="5"/>
  <c r="P12" i="5"/>
  <c r="O12" i="5"/>
  <c r="M12" i="5"/>
  <c r="L12" i="5"/>
  <c r="J12" i="5"/>
  <c r="H12" i="5"/>
  <c r="G12" i="5"/>
  <c r="F12" i="5"/>
  <c r="E12" i="5"/>
  <c r="D12" i="5"/>
  <c r="C12" i="5"/>
  <c r="B12" i="5"/>
  <c r="A12" i="5"/>
  <c r="U11" i="5"/>
  <c r="T11" i="5"/>
  <c r="R11" i="5"/>
  <c r="Q11" i="5"/>
  <c r="P11" i="5"/>
  <c r="O11" i="5"/>
  <c r="M11" i="5"/>
  <c r="L11" i="5"/>
  <c r="J11" i="5"/>
  <c r="H11" i="5"/>
  <c r="G11" i="5"/>
  <c r="F11" i="5"/>
  <c r="E11" i="5"/>
  <c r="D11" i="5"/>
  <c r="C11" i="5"/>
  <c r="B11" i="5"/>
  <c r="A11" i="5"/>
  <c r="U10" i="5"/>
  <c r="T10" i="5"/>
  <c r="R10" i="5"/>
  <c r="Q10" i="5"/>
  <c r="P10" i="5"/>
  <c r="O10" i="5"/>
  <c r="M10" i="5"/>
  <c r="L10" i="5"/>
  <c r="J10" i="5"/>
  <c r="H10" i="5"/>
  <c r="G10" i="5"/>
  <c r="F10" i="5"/>
  <c r="E10" i="5"/>
  <c r="D10" i="5"/>
  <c r="C10" i="5"/>
  <c r="B10" i="5"/>
  <c r="A10" i="5"/>
  <c r="U9" i="5"/>
  <c r="T9" i="5"/>
  <c r="R9" i="5"/>
  <c r="Q9" i="5"/>
  <c r="P9" i="5"/>
  <c r="O9" i="5"/>
  <c r="M9" i="5"/>
  <c r="L9" i="5"/>
  <c r="J9" i="5"/>
  <c r="H9" i="5"/>
  <c r="G9" i="5"/>
  <c r="F9" i="5"/>
  <c r="E9" i="5"/>
  <c r="D9" i="5"/>
  <c r="C9" i="5"/>
  <c r="B9" i="5"/>
  <c r="A9" i="5"/>
  <c r="U8" i="5"/>
  <c r="T8" i="5"/>
  <c r="R8" i="5"/>
  <c r="Q8" i="5"/>
  <c r="P8" i="5"/>
  <c r="O8" i="5"/>
  <c r="M8" i="5"/>
  <c r="L8" i="5"/>
  <c r="J8" i="5"/>
  <c r="H8" i="5"/>
  <c r="G8" i="5"/>
  <c r="F8" i="5"/>
  <c r="E8" i="5"/>
  <c r="D8" i="5"/>
  <c r="C8" i="5"/>
  <c r="B8" i="5"/>
  <c r="A8" i="5"/>
  <c r="U7" i="5"/>
  <c r="T7" i="5"/>
  <c r="R7" i="5"/>
  <c r="Q7" i="5"/>
  <c r="P7" i="5"/>
  <c r="O7" i="5"/>
  <c r="M7" i="5"/>
  <c r="L7" i="5"/>
  <c r="J7" i="5"/>
  <c r="H7" i="5"/>
  <c r="G7" i="5"/>
  <c r="F7" i="5"/>
  <c r="E7" i="5"/>
  <c r="D7" i="5"/>
  <c r="C7" i="5"/>
  <c r="B7" i="5"/>
  <c r="A7" i="5"/>
  <c r="U6" i="5"/>
  <c r="T6" i="5"/>
  <c r="R6" i="5"/>
  <c r="Q6" i="5"/>
  <c r="P6" i="5"/>
  <c r="O6" i="5"/>
  <c r="M6" i="5"/>
  <c r="L6" i="5"/>
  <c r="J6" i="5"/>
  <c r="H6" i="5"/>
  <c r="G6" i="5"/>
  <c r="F6" i="5"/>
  <c r="E6" i="5"/>
  <c r="D6" i="5"/>
  <c r="C6" i="5"/>
  <c r="B6" i="5"/>
  <c r="A6" i="5"/>
  <c r="U5" i="5"/>
  <c r="T5" i="5"/>
  <c r="R5" i="5"/>
  <c r="Q5" i="5"/>
  <c r="P5" i="5"/>
  <c r="O5" i="5"/>
  <c r="M5" i="5"/>
  <c r="L5" i="5"/>
  <c r="J5" i="5"/>
  <c r="H5" i="5"/>
  <c r="G5" i="5"/>
  <c r="F5" i="5"/>
  <c r="E5" i="5"/>
  <c r="D5" i="5"/>
  <c r="C5" i="5"/>
  <c r="B5" i="5"/>
  <c r="A5" i="5"/>
  <c r="BA24" i="1" l="1"/>
  <c r="Z52" i="1" l="1"/>
  <c r="Z51" i="1"/>
  <c r="Z50" i="1"/>
  <c r="Z49" i="1"/>
  <c r="Z48" i="1"/>
  <c r="Z47" i="1"/>
  <c r="Z46" i="1"/>
  <c r="CC53" i="1"/>
  <c r="CB53" i="1"/>
  <c r="CA53" i="1"/>
  <c r="BZ53" i="1"/>
  <c r="BY53" i="1"/>
  <c r="BX53" i="1"/>
  <c r="BW53" i="1"/>
  <c r="BV53" i="1"/>
  <c r="BU53" i="1"/>
  <c r="BT53" i="1"/>
  <c r="BP53" i="1"/>
  <c r="BO53" i="1"/>
  <c r="BN53" i="1"/>
  <c r="BM53" i="1"/>
  <c r="BL53" i="1"/>
  <c r="BK53" i="1"/>
  <c r="BJ53" i="1"/>
  <c r="BI53" i="1" s="1"/>
  <c r="BH53" i="1" s="1"/>
  <c r="BF53" i="1"/>
  <c r="BG53" i="1" s="1"/>
  <c r="BE53" i="1"/>
  <c r="BD53" i="1"/>
  <c r="BC53" i="1"/>
  <c r="BA53" i="1"/>
  <c r="BB53" i="1" s="1"/>
  <c r="AZ53" i="1"/>
  <c r="AY53" i="1"/>
  <c r="AX53" i="1"/>
  <c r="AV53" i="1"/>
  <c r="AU53" i="1"/>
  <c r="AW53" i="1" s="1"/>
  <c r="AT53" i="1"/>
  <c r="AS53" i="1"/>
  <c r="AR53" i="1"/>
  <c r="AQ53" i="1"/>
  <c r="AP53" i="1"/>
  <c r="AO53" i="1"/>
  <c r="AL53" i="1"/>
  <c r="AK53" i="1"/>
  <c r="AJ53" i="1" s="1"/>
  <c r="AI53" i="1" s="1"/>
  <c r="AH53" i="1"/>
  <c r="AG53" i="1"/>
  <c r="AF53" i="1"/>
  <c r="AC53" i="1"/>
  <c r="AB53" i="1"/>
  <c r="AA53" i="1"/>
  <c r="Z53" i="1"/>
  <c r="Y53" i="1"/>
  <c r="X53" i="1"/>
  <c r="W53" i="1"/>
  <c r="V53" i="1"/>
  <c r="U53" i="1"/>
  <c r="T53" i="1"/>
  <c r="S53" i="1"/>
  <c r="R53" i="1"/>
  <c r="Q53" i="1"/>
  <c r="P53" i="1"/>
  <c r="O53" i="1"/>
  <c r="N53" i="1"/>
  <c r="M53" i="1"/>
  <c r="L53" i="1" s="1"/>
  <c r="J53" i="1"/>
  <c r="I53" i="1"/>
  <c r="H53" i="1"/>
  <c r="G53" i="1"/>
  <c r="F53" i="1"/>
  <c r="E53" i="1"/>
  <c r="D53" i="1"/>
  <c r="C53" i="1"/>
  <c r="B53" i="1"/>
  <c r="A53" i="1"/>
  <c r="CC52" i="1"/>
  <c r="CB52" i="1"/>
  <c r="CA52" i="1"/>
  <c r="BZ52" i="1"/>
  <c r="BY52" i="1"/>
  <c r="BX52" i="1"/>
  <c r="BW52" i="1"/>
  <c r="BV52" i="1"/>
  <c r="BU52" i="1"/>
  <c r="BT52" i="1"/>
  <c r="BS52" i="1"/>
  <c r="BR52" i="1" s="1"/>
  <c r="BQ52" i="1" s="1"/>
  <c r="BP52" i="1"/>
  <c r="BO52" i="1"/>
  <c r="BN52" i="1"/>
  <c r="BM52" i="1"/>
  <c r="BL52" i="1"/>
  <c r="BK52" i="1"/>
  <c r="BJ52" i="1"/>
  <c r="BI52" i="1" s="1"/>
  <c r="BH52" i="1" s="1"/>
  <c r="BF52" i="1"/>
  <c r="BE52" i="1"/>
  <c r="BD52" i="1"/>
  <c r="BC52" i="1"/>
  <c r="BA52" i="1"/>
  <c r="AZ52" i="1"/>
  <c r="AY52" i="1"/>
  <c r="AX52" i="1"/>
  <c r="AV52" i="1"/>
  <c r="AU52" i="1"/>
  <c r="AT52" i="1"/>
  <c r="AS52" i="1"/>
  <c r="AR52" i="1"/>
  <c r="AQ52" i="1"/>
  <c r="AP52" i="1"/>
  <c r="AO52" i="1"/>
  <c r="AN52" i="1" s="1"/>
  <c r="AM52" i="1" s="1"/>
  <c r="AL52" i="1"/>
  <c r="AK52" i="1"/>
  <c r="AH52" i="1"/>
  <c r="AG52" i="1"/>
  <c r="AF52" i="1"/>
  <c r="AB52" i="1"/>
  <c r="AA52" i="1"/>
  <c r="AC52" i="1" s="1"/>
  <c r="Y52" i="1"/>
  <c r="X52" i="1"/>
  <c r="W52" i="1"/>
  <c r="V52" i="1"/>
  <c r="U52" i="1"/>
  <c r="T52" i="1"/>
  <c r="S52" i="1"/>
  <c r="R52" i="1"/>
  <c r="Q52" i="1"/>
  <c r="P52" i="1"/>
  <c r="O52" i="1"/>
  <c r="N52" i="1"/>
  <c r="M52" i="1"/>
  <c r="J52" i="1"/>
  <c r="I52" i="1"/>
  <c r="H52" i="1"/>
  <c r="G52" i="1"/>
  <c r="F52" i="1"/>
  <c r="E52" i="1"/>
  <c r="D52" i="1"/>
  <c r="C52" i="1"/>
  <c r="B52" i="1"/>
  <c r="A52" i="1"/>
  <c r="CC51" i="1"/>
  <c r="CB51" i="1"/>
  <c r="CA51" i="1"/>
  <c r="BZ51" i="1"/>
  <c r="BY51" i="1"/>
  <c r="BX51" i="1"/>
  <c r="BW51" i="1"/>
  <c r="BV51" i="1"/>
  <c r="BU51" i="1"/>
  <c r="BT51" i="1"/>
  <c r="BS51" i="1"/>
  <c r="BR51" i="1" s="1"/>
  <c r="BQ51" i="1" s="1"/>
  <c r="BP51" i="1"/>
  <c r="BO51" i="1"/>
  <c r="BN51" i="1"/>
  <c r="BM51" i="1"/>
  <c r="BL51" i="1"/>
  <c r="BK51" i="1"/>
  <c r="BJ51" i="1"/>
  <c r="BI51" i="1" s="1"/>
  <c r="BH51" i="1" s="1"/>
  <c r="BF51" i="1"/>
  <c r="BE51" i="1"/>
  <c r="BD51" i="1"/>
  <c r="BC51" i="1"/>
  <c r="BA51" i="1"/>
  <c r="AZ51" i="1"/>
  <c r="AY51" i="1"/>
  <c r="AX51" i="1"/>
  <c r="AV51" i="1"/>
  <c r="AU51" i="1"/>
  <c r="AT51" i="1"/>
  <c r="AS51" i="1"/>
  <c r="AR51" i="1"/>
  <c r="AQ51" i="1"/>
  <c r="AP51" i="1"/>
  <c r="AO51" i="1"/>
  <c r="AL51" i="1"/>
  <c r="AK51" i="1"/>
  <c r="AH51" i="1"/>
  <c r="AG51" i="1"/>
  <c r="AF51" i="1"/>
  <c r="AB51" i="1"/>
  <c r="AA51" i="1"/>
  <c r="Y51" i="1"/>
  <c r="X51" i="1"/>
  <c r="W51" i="1"/>
  <c r="V51" i="1"/>
  <c r="U51" i="1"/>
  <c r="T51" i="1"/>
  <c r="S51" i="1"/>
  <c r="R51" i="1"/>
  <c r="Q51" i="1"/>
  <c r="P51" i="1"/>
  <c r="O51" i="1"/>
  <c r="N51" i="1"/>
  <c r="M51" i="1"/>
  <c r="J51" i="1"/>
  <c r="I51" i="1"/>
  <c r="H51" i="1"/>
  <c r="G51" i="1"/>
  <c r="F51" i="1"/>
  <c r="E51" i="1"/>
  <c r="D51" i="1"/>
  <c r="C51" i="1"/>
  <c r="B51" i="1"/>
  <c r="A51" i="1"/>
  <c r="CC50" i="1"/>
  <c r="CB50" i="1"/>
  <c r="CA50" i="1"/>
  <c r="BZ50" i="1"/>
  <c r="BY50" i="1"/>
  <c r="BX50" i="1"/>
  <c r="BW50" i="1"/>
  <c r="BV50" i="1"/>
  <c r="BU50" i="1"/>
  <c r="BT50" i="1"/>
  <c r="BS50" i="1"/>
  <c r="BR50" i="1" s="1"/>
  <c r="BQ50" i="1" s="1"/>
  <c r="BP50" i="1"/>
  <c r="BO50" i="1"/>
  <c r="BN50" i="1"/>
  <c r="BM50" i="1"/>
  <c r="BL50" i="1"/>
  <c r="BK50" i="1"/>
  <c r="BJ50" i="1"/>
  <c r="BI50" i="1" s="1"/>
  <c r="BH50" i="1" s="1"/>
  <c r="BF50" i="1"/>
  <c r="BE50" i="1"/>
  <c r="BD50" i="1"/>
  <c r="BC50" i="1"/>
  <c r="BA50" i="1"/>
  <c r="BB50" i="1" s="1"/>
  <c r="AZ50" i="1"/>
  <c r="AY50" i="1"/>
  <c r="AX50" i="1"/>
  <c r="AV50" i="1"/>
  <c r="AU50" i="1"/>
  <c r="AT50" i="1"/>
  <c r="AS50" i="1"/>
  <c r="AR50" i="1"/>
  <c r="AQ50" i="1"/>
  <c r="AP50" i="1"/>
  <c r="AO50" i="1"/>
  <c r="AL50" i="1"/>
  <c r="AK50" i="1"/>
  <c r="AH50" i="1"/>
  <c r="AG50" i="1"/>
  <c r="AF50" i="1"/>
  <c r="AB50" i="1"/>
  <c r="AA50" i="1"/>
  <c r="Y50" i="1"/>
  <c r="X50" i="1"/>
  <c r="W50" i="1"/>
  <c r="V50" i="1"/>
  <c r="U50" i="1"/>
  <c r="T50" i="1"/>
  <c r="S50" i="1"/>
  <c r="R50" i="1"/>
  <c r="Q50" i="1"/>
  <c r="P50" i="1"/>
  <c r="O50" i="1"/>
  <c r="N50" i="1"/>
  <c r="M50" i="1"/>
  <c r="J50" i="1"/>
  <c r="I50" i="1"/>
  <c r="H50" i="1"/>
  <c r="G50" i="1"/>
  <c r="F50" i="1"/>
  <c r="E50" i="1"/>
  <c r="D50" i="1"/>
  <c r="C50" i="1"/>
  <c r="B50" i="1"/>
  <c r="A50" i="1"/>
  <c r="CC49" i="1"/>
  <c r="CB49" i="1"/>
  <c r="CA49" i="1"/>
  <c r="BZ49" i="1"/>
  <c r="BY49" i="1"/>
  <c r="BX49" i="1"/>
  <c r="BW49" i="1"/>
  <c r="BV49" i="1"/>
  <c r="BU49" i="1"/>
  <c r="BT49" i="1"/>
  <c r="BP49" i="1"/>
  <c r="BO49" i="1"/>
  <c r="BN49" i="1"/>
  <c r="BM49" i="1"/>
  <c r="BL49" i="1"/>
  <c r="BK49" i="1"/>
  <c r="BJ49" i="1"/>
  <c r="BF49" i="1"/>
  <c r="BE49" i="1"/>
  <c r="BD49" i="1"/>
  <c r="BC49" i="1"/>
  <c r="BA49" i="1"/>
  <c r="AZ49" i="1"/>
  <c r="AY49" i="1"/>
  <c r="AX49" i="1"/>
  <c r="AV49" i="1"/>
  <c r="AU49" i="1"/>
  <c r="AT49" i="1"/>
  <c r="AS49" i="1"/>
  <c r="AR49" i="1"/>
  <c r="AQ49" i="1"/>
  <c r="AP49" i="1"/>
  <c r="AO49" i="1"/>
  <c r="AL49" i="1"/>
  <c r="AK49" i="1"/>
  <c r="AH49" i="1"/>
  <c r="AG49" i="1"/>
  <c r="AF49" i="1"/>
  <c r="AB49" i="1"/>
  <c r="AA49" i="1"/>
  <c r="Y49" i="1"/>
  <c r="X49" i="1"/>
  <c r="W49" i="1"/>
  <c r="V49" i="1"/>
  <c r="U49" i="1"/>
  <c r="T49" i="1"/>
  <c r="S49" i="1"/>
  <c r="R49" i="1"/>
  <c r="Q49" i="1"/>
  <c r="P49" i="1"/>
  <c r="O49" i="1"/>
  <c r="N49" i="1"/>
  <c r="M49" i="1"/>
  <c r="K49" i="1" s="1"/>
  <c r="J49" i="1"/>
  <c r="I49" i="1"/>
  <c r="H49" i="1"/>
  <c r="G49" i="1"/>
  <c r="F49" i="1"/>
  <c r="E49" i="1"/>
  <c r="D49" i="1"/>
  <c r="C49" i="1"/>
  <c r="B49" i="1"/>
  <c r="A49" i="1"/>
  <c r="CC48" i="1"/>
  <c r="CB48" i="1"/>
  <c r="CA48" i="1"/>
  <c r="BZ48" i="1"/>
  <c r="BY48" i="1"/>
  <c r="BX48" i="1"/>
  <c r="BW48" i="1"/>
  <c r="BV48" i="1"/>
  <c r="BU48" i="1"/>
  <c r="BT48" i="1"/>
  <c r="BP48" i="1"/>
  <c r="BO48" i="1"/>
  <c r="BN48" i="1"/>
  <c r="BM48" i="1"/>
  <c r="BL48" i="1"/>
  <c r="BK48" i="1"/>
  <c r="BJ48" i="1"/>
  <c r="BI48" i="1" s="1"/>
  <c r="BH48" i="1" s="1"/>
  <c r="BF48" i="1"/>
  <c r="BE48" i="1"/>
  <c r="BD48" i="1"/>
  <c r="BC48" i="1"/>
  <c r="BA48" i="1"/>
  <c r="BB48" i="1" s="1"/>
  <c r="AZ48" i="1"/>
  <c r="AY48" i="1"/>
  <c r="AX48" i="1"/>
  <c r="AV48" i="1"/>
  <c r="AU48" i="1"/>
  <c r="AW48" i="1" s="1"/>
  <c r="AT48" i="1"/>
  <c r="AS48" i="1"/>
  <c r="AR48" i="1"/>
  <c r="AQ48" i="1"/>
  <c r="AP48" i="1"/>
  <c r="AO48" i="1"/>
  <c r="AL48" i="1"/>
  <c r="AK48" i="1"/>
  <c r="AJ48" i="1" s="1"/>
  <c r="AH48" i="1"/>
  <c r="AG48" i="1"/>
  <c r="AF48" i="1"/>
  <c r="AC48" i="1"/>
  <c r="AD48" i="1" s="1"/>
  <c r="AB48" i="1"/>
  <c r="AA48" i="1"/>
  <c r="Y48" i="1"/>
  <c r="X48" i="1"/>
  <c r="W48" i="1"/>
  <c r="V48" i="1"/>
  <c r="U48" i="1"/>
  <c r="T48" i="1"/>
  <c r="S48" i="1"/>
  <c r="R48" i="1"/>
  <c r="Q48" i="1"/>
  <c r="P48" i="1"/>
  <c r="O48" i="1"/>
  <c r="N48" i="1"/>
  <c r="M48" i="1"/>
  <c r="J48" i="1"/>
  <c r="I48" i="1"/>
  <c r="H48" i="1"/>
  <c r="G48" i="1"/>
  <c r="F48" i="1"/>
  <c r="E48" i="1"/>
  <c r="D48" i="1"/>
  <c r="C48" i="1"/>
  <c r="B48" i="1"/>
  <c r="A48" i="1"/>
  <c r="CC47" i="1"/>
  <c r="CB47" i="1"/>
  <c r="CA47" i="1"/>
  <c r="BZ47" i="1"/>
  <c r="BY47" i="1"/>
  <c r="BX47" i="1"/>
  <c r="BW47" i="1"/>
  <c r="BV47" i="1"/>
  <c r="BU47" i="1"/>
  <c r="BT47" i="1"/>
  <c r="BP47" i="1"/>
  <c r="BO47" i="1"/>
  <c r="BN47" i="1"/>
  <c r="BM47" i="1"/>
  <c r="BL47" i="1"/>
  <c r="BK47" i="1"/>
  <c r="BJ47" i="1"/>
  <c r="BF47" i="1"/>
  <c r="BE47" i="1"/>
  <c r="BD47" i="1"/>
  <c r="BC47" i="1"/>
  <c r="BA47" i="1"/>
  <c r="AZ47" i="1"/>
  <c r="AY47" i="1"/>
  <c r="AX47" i="1"/>
  <c r="AV47" i="1"/>
  <c r="AU47" i="1"/>
  <c r="AT47" i="1"/>
  <c r="AS47" i="1"/>
  <c r="AR47" i="1"/>
  <c r="AQ47" i="1"/>
  <c r="AP47" i="1"/>
  <c r="AO47" i="1"/>
  <c r="AN47" i="1"/>
  <c r="AM47" i="1" s="1"/>
  <c r="AL47" i="1"/>
  <c r="AK47" i="1"/>
  <c r="AH47" i="1"/>
  <c r="AG47" i="1"/>
  <c r="AF47" i="1"/>
  <c r="AB47" i="1"/>
  <c r="AA47" i="1"/>
  <c r="Y47" i="1"/>
  <c r="X47" i="1"/>
  <c r="W47" i="1"/>
  <c r="V47" i="1"/>
  <c r="U47" i="1"/>
  <c r="T47" i="1"/>
  <c r="S47" i="1"/>
  <c r="R47" i="1"/>
  <c r="Q47" i="1"/>
  <c r="P47" i="1"/>
  <c r="O47" i="1"/>
  <c r="N47" i="1"/>
  <c r="M47" i="1"/>
  <c r="L47" i="1" s="1"/>
  <c r="J47" i="1"/>
  <c r="I47" i="1"/>
  <c r="H47" i="1"/>
  <c r="G47" i="1"/>
  <c r="F47" i="1"/>
  <c r="E47" i="1"/>
  <c r="D47" i="1"/>
  <c r="C47" i="1"/>
  <c r="B47" i="1"/>
  <c r="A47" i="1"/>
  <c r="AW47" i="1" l="1"/>
  <c r="BB47" i="1"/>
  <c r="BG47" i="1"/>
  <c r="AC47" i="1"/>
  <c r="BI47" i="1"/>
  <c r="BH47" i="1" s="1"/>
  <c r="BG48" i="1"/>
  <c r="BS48" i="1"/>
  <c r="BR48" i="1" s="1"/>
  <c r="BQ48" i="1" s="1"/>
  <c r="AJ49" i="1"/>
  <c r="AI49" i="1" s="1"/>
  <c r="BB49" i="1"/>
  <c r="BS49" i="1"/>
  <c r="BR49" i="1" s="1"/>
  <c r="BQ49" i="1" s="1"/>
  <c r="AN50" i="1"/>
  <c r="AM50" i="1" s="1"/>
  <c r="BG50" i="1"/>
  <c r="AW51" i="1"/>
  <c r="K52" i="1"/>
  <c r="AW52" i="1"/>
  <c r="AN53" i="1"/>
  <c r="AM53" i="1" s="1"/>
  <c r="BS53" i="1"/>
  <c r="BR53" i="1" s="1"/>
  <c r="BQ53" i="1" s="1"/>
  <c r="BB51" i="1"/>
  <c r="K51" i="1"/>
  <c r="BB52" i="1"/>
  <c r="L50" i="1"/>
  <c r="K50" i="1"/>
  <c r="AJ51" i="1"/>
  <c r="AI51" i="1" s="1"/>
  <c r="AE47" i="1"/>
  <c r="AC50" i="1"/>
  <c r="AJ52" i="1"/>
  <c r="AI52" i="1" s="1"/>
  <c r="BG49" i="1"/>
  <c r="AC51" i="1"/>
  <c r="K47" i="1"/>
  <c r="AJ47" i="1"/>
  <c r="AI47" i="1" s="1"/>
  <c r="BS47" i="1"/>
  <c r="BR47" i="1" s="1"/>
  <c r="BQ47" i="1" s="1"/>
  <c r="L48" i="1"/>
  <c r="L49" i="1"/>
  <c r="AC49" i="1"/>
  <c r="AN49" i="1"/>
  <c r="AM49" i="1" s="1"/>
  <c r="BI49" i="1"/>
  <c r="BH49" i="1" s="1"/>
  <c r="AJ50" i="1"/>
  <c r="AI50" i="1" s="1"/>
  <c r="AW50" i="1"/>
  <c r="L52" i="1"/>
  <c r="AE53" i="1"/>
  <c r="AD53" i="1"/>
  <c r="AN48" i="1"/>
  <c r="AM48" i="1" s="1"/>
  <c r="AW49" i="1"/>
  <c r="L51" i="1"/>
  <c r="AN51" i="1"/>
  <c r="AM51" i="1" s="1"/>
  <c r="BG51" i="1"/>
  <c r="BG52" i="1"/>
  <c r="AI48" i="1"/>
  <c r="K53" i="1"/>
  <c r="AE52" i="1"/>
  <c r="AD52" i="1"/>
  <c r="AD51" i="1"/>
  <c r="AE50" i="1"/>
  <c r="AD50" i="1"/>
  <c r="K48" i="1"/>
  <c r="AE48" i="1"/>
  <c r="AD47" i="1"/>
  <c r="AJ45" i="1"/>
  <c r="Z45" i="1"/>
  <c r="Z44" i="1"/>
  <c r="Z43" i="1"/>
  <c r="Z42" i="1"/>
  <c r="C42" i="1"/>
  <c r="A42" i="1"/>
  <c r="B42" i="1"/>
  <c r="D42" i="1"/>
  <c r="E42" i="1"/>
  <c r="F42" i="1"/>
  <c r="G42" i="1"/>
  <c r="H42" i="1"/>
  <c r="I42" i="1"/>
  <c r="J42" i="1"/>
  <c r="M42" i="1"/>
  <c r="N42" i="1"/>
  <c r="O42" i="1"/>
  <c r="P42" i="1"/>
  <c r="Q42" i="1"/>
  <c r="R42" i="1"/>
  <c r="S42" i="1"/>
  <c r="T42" i="1"/>
  <c r="U42" i="1"/>
  <c r="V42" i="1"/>
  <c r="W42" i="1"/>
  <c r="X42" i="1"/>
  <c r="Y42" i="1"/>
  <c r="AA42" i="1"/>
  <c r="AC42" i="1" s="1"/>
  <c r="AD42" i="1" s="1"/>
  <c r="AB42" i="1"/>
  <c r="AF42" i="1"/>
  <c r="AG42" i="1"/>
  <c r="AH42" i="1"/>
  <c r="AK42" i="1"/>
  <c r="AL42" i="1"/>
  <c r="AO42" i="1"/>
  <c r="AP42" i="1"/>
  <c r="AQ42" i="1"/>
  <c r="AR42" i="1"/>
  <c r="AS42" i="1"/>
  <c r="AT42" i="1"/>
  <c r="AU42" i="1"/>
  <c r="AV42" i="1"/>
  <c r="AW42" i="1"/>
  <c r="AX42" i="1"/>
  <c r="AY42" i="1"/>
  <c r="AZ42" i="1"/>
  <c r="BA42" i="1"/>
  <c r="BB42" i="1" s="1"/>
  <c r="BC42" i="1"/>
  <c r="BD42" i="1"/>
  <c r="BE42" i="1"/>
  <c r="BF42" i="1"/>
  <c r="BG42" i="1" s="1"/>
  <c r="BJ42" i="1"/>
  <c r="BK42" i="1"/>
  <c r="BI42" i="1" s="1"/>
  <c r="BH42" i="1" s="1"/>
  <c r="BL42" i="1"/>
  <c r="BM42" i="1"/>
  <c r="BN42" i="1"/>
  <c r="BO42" i="1"/>
  <c r="BP42" i="1"/>
  <c r="BT42" i="1"/>
  <c r="BU42" i="1"/>
  <c r="BV42" i="1"/>
  <c r="BW42" i="1"/>
  <c r="BX42" i="1"/>
  <c r="BY42" i="1"/>
  <c r="BZ42" i="1"/>
  <c r="CA42" i="1"/>
  <c r="CB42" i="1"/>
  <c r="CC42" i="1"/>
  <c r="A43" i="1"/>
  <c r="B43" i="1"/>
  <c r="C43" i="1"/>
  <c r="D43" i="1"/>
  <c r="E43" i="1"/>
  <c r="F43" i="1"/>
  <c r="G43" i="1"/>
  <c r="H43" i="1"/>
  <c r="I43" i="1"/>
  <c r="J43" i="1"/>
  <c r="M43" i="1"/>
  <c r="N43" i="1"/>
  <c r="L43" i="1" s="1"/>
  <c r="O43" i="1"/>
  <c r="P43" i="1"/>
  <c r="Q43" i="1"/>
  <c r="R43" i="1"/>
  <c r="S43" i="1"/>
  <c r="T43" i="1"/>
  <c r="U43" i="1"/>
  <c r="V43" i="1"/>
  <c r="W43" i="1"/>
  <c r="X43" i="1"/>
  <c r="Y43" i="1"/>
  <c r="AA43" i="1"/>
  <c r="AB43" i="1"/>
  <c r="AF43" i="1"/>
  <c r="AG43" i="1"/>
  <c r="AH43" i="1"/>
  <c r="AK43" i="1"/>
  <c r="AJ43" i="1" s="1"/>
  <c r="AI43" i="1" s="1"/>
  <c r="AL43" i="1"/>
  <c r="AO43" i="1"/>
  <c r="AP43" i="1"/>
  <c r="AQ43" i="1"/>
  <c r="AR43" i="1"/>
  <c r="AS43" i="1"/>
  <c r="AT43" i="1"/>
  <c r="AU43" i="1"/>
  <c r="AV43" i="1"/>
  <c r="AX43" i="1"/>
  <c r="AY43" i="1"/>
  <c r="AZ43" i="1"/>
  <c r="BA43" i="1"/>
  <c r="BC43" i="1"/>
  <c r="BD43" i="1"/>
  <c r="BE43" i="1"/>
  <c r="BF43" i="1"/>
  <c r="BG43" i="1" s="1"/>
  <c r="BJ43" i="1"/>
  <c r="BI43" i="1" s="1"/>
  <c r="BH43" i="1" s="1"/>
  <c r="BK43" i="1"/>
  <c r="BL43" i="1"/>
  <c r="BM43" i="1"/>
  <c r="BN43" i="1"/>
  <c r="BO43" i="1"/>
  <c r="BP43" i="1"/>
  <c r="BT43" i="1"/>
  <c r="BU43" i="1"/>
  <c r="BV43" i="1"/>
  <c r="BW43" i="1"/>
  <c r="BX43" i="1"/>
  <c r="BY43" i="1"/>
  <c r="BZ43" i="1"/>
  <c r="CA43" i="1"/>
  <c r="CB43" i="1"/>
  <c r="CC43" i="1"/>
  <c r="A44" i="1"/>
  <c r="B44" i="1"/>
  <c r="C44" i="1"/>
  <c r="D44" i="1"/>
  <c r="E44" i="1"/>
  <c r="F44" i="1"/>
  <c r="G44" i="1"/>
  <c r="H44" i="1"/>
  <c r="I44" i="1"/>
  <c r="J44" i="1"/>
  <c r="M44" i="1"/>
  <c r="N44" i="1"/>
  <c r="O44" i="1"/>
  <c r="P44" i="1"/>
  <c r="Q44" i="1"/>
  <c r="R44" i="1"/>
  <c r="S44" i="1"/>
  <c r="T44" i="1"/>
  <c r="U44" i="1"/>
  <c r="V44" i="1"/>
  <c r="W44" i="1"/>
  <c r="X44" i="1"/>
  <c r="Y44" i="1"/>
  <c r="AA44" i="1"/>
  <c r="AB44" i="1"/>
  <c r="AF44" i="1"/>
  <c r="AG44" i="1"/>
  <c r="AH44" i="1"/>
  <c r="AK44" i="1"/>
  <c r="AL44" i="1"/>
  <c r="AO44" i="1"/>
  <c r="AP44" i="1"/>
  <c r="AQ44" i="1"/>
  <c r="AR44" i="1"/>
  <c r="AS44" i="1"/>
  <c r="AT44" i="1"/>
  <c r="AU44" i="1"/>
  <c r="AV44" i="1"/>
  <c r="AX44" i="1"/>
  <c r="AY44" i="1"/>
  <c r="AZ44" i="1"/>
  <c r="BA44" i="1"/>
  <c r="BB44" i="1" s="1"/>
  <c r="BC44" i="1"/>
  <c r="BD44" i="1"/>
  <c r="BE44" i="1"/>
  <c r="BF44" i="1"/>
  <c r="BG44" i="1" s="1"/>
  <c r="BJ44" i="1"/>
  <c r="BK44" i="1"/>
  <c r="BL44" i="1"/>
  <c r="BM44" i="1"/>
  <c r="BN44" i="1"/>
  <c r="BO44" i="1"/>
  <c r="BP44" i="1"/>
  <c r="BT44" i="1"/>
  <c r="BU44" i="1"/>
  <c r="BV44" i="1"/>
  <c r="BW44" i="1"/>
  <c r="BX44" i="1"/>
  <c r="BY44" i="1"/>
  <c r="BZ44" i="1"/>
  <c r="CA44" i="1"/>
  <c r="CB44" i="1"/>
  <c r="CC44" i="1"/>
  <c r="A45" i="1"/>
  <c r="B45" i="1"/>
  <c r="C45" i="1"/>
  <c r="D45" i="1"/>
  <c r="E45" i="1"/>
  <c r="F45" i="1"/>
  <c r="G45" i="1"/>
  <c r="H45" i="1"/>
  <c r="I45" i="1"/>
  <c r="J45" i="1"/>
  <c r="M45" i="1"/>
  <c r="N45" i="1"/>
  <c r="O45" i="1"/>
  <c r="P45" i="1"/>
  <c r="Q45" i="1"/>
  <c r="R45" i="1"/>
  <c r="S45" i="1"/>
  <c r="T45" i="1"/>
  <c r="U45" i="1"/>
  <c r="V45" i="1"/>
  <c r="W45" i="1"/>
  <c r="X45" i="1"/>
  <c r="Y45" i="1"/>
  <c r="AA45" i="1"/>
  <c r="AC45" i="1" s="1"/>
  <c r="AB45" i="1"/>
  <c r="AF45" i="1"/>
  <c r="AG45" i="1"/>
  <c r="AH45" i="1"/>
  <c r="AK45" i="1"/>
  <c r="AL45" i="1"/>
  <c r="AO45" i="1"/>
  <c r="AP45" i="1"/>
  <c r="AQ45" i="1"/>
  <c r="AR45" i="1"/>
  <c r="AS45" i="1"/>
  <c r="AT45" i="1"/>
  <c r="AU45" i="1"/>
  <c r="AV45" i="1"/>
  <c r="AW45" i="1"/>
  <c r="AX45" i="1"/>
  <c r="AY45" i="1"/>
  <c r="AZ45" i="1"/>
  <c r="BA45" i="1"/>
  <c r="BB45" i="1" s="1"/>
  <c r="BC45" i="1"/>
  <c r="BD45" i="1"/>
  <c r="BE45" i="1"/>
  <c r="BF45" i="1"/>
  <c r="BJ45" i="1"/>
  <c r="BK45" i="1"/>
  <c r="BI45" i="1" s="1"/>
  <c r="BH45" i="1" s="1"/>
  <c r="BL45" i="1"/>
  <c r="BM45" i="1"/>
  <c r="BN45" i="1"/>
  <c r="BO45" i="1"/>
  <c r="BP45" i="1"/>
  <c r="BT45" i="1"/>
  <c r="BU45" i="1"/>
  <c r="BV45" i="1"/>
  <c r="BW45" i="1"/>
  <c r="BX45" i="1"/>
  <c r="BY45" i="1"/>
  <c r="BZ45" i="1"/>
  <c r="CA45" i="1"/>
  <c r="CB45" i="1"/>
  <c r="CC45" i="1"/>
  <c r="CC46" i="1"/>
  <c r="CB46" i="1"/>
  <c r="CA46" i="1"/>
  <c r="BZ46" i="1"/>
  <c r="BY46" i="1"/>
  <c r="BX46" i="1"/>
  <c r="BW46" i="1"/>
  <c r="BV46" i="1"/>
  <c r="BU46" i="1"/>
  <c r="BT46" i="1"/>
  <c r="BS46" i="1" s="1"/>
  <c r="BR46" i="1" s="1"/>
  <c r="BQ46" i="1" s="1"/>
  <c r="BP46" i="1"/>
  <c r="BO46" i="1"/>
  <c r="BN46" i="1"/>
  <c r="BM46" i="1"/>
  <c r="BL46" i="1"/>
  <c r="BK46" i="1"/>
  <c r="BJ46" i="1"/>
  <c r="BI46" i="1" s="1"/>
  <c r="BH46" i="1" s="1"/>
  <c r="BF46" i="1"/>
  <c r="BE46" i="1"/>
  <c r="BD46" i="1"/>
  <c r="BC46" i="1"/>
  <c r="BA46" i="1"/>
  <c r="AZ46" i="1"/>
  <c r="AY46" i="1"/>
  <c r="AX46" i="1"/>
  <c r="AV46" i="1"/>
  <c r="AU46" i="1"/>
  <c r="AT46" i="1"/>
  <c r="AS46" i="1"/>
  <c r="AR46" i="1"/>
  <c r="AQ46" i="1"/>
  <c r="AP46" i="1"/>
  <c r="AO46" i="1"/>
  <c r="AL46" i="1"/>
  <c r="AK46" i="1"/>
  <c r="AH46" i="1"/>
  <c r="AG46" i="1"/>
  <c r="AF46" i="1"/>
  <c r="AB46" i="1"/>
  <c r="AA46" i="1"/>
  <c r="Y46" i="1"/>
  <c r="X46" i="1"/>
  <c r="W46" i="1"/>
  <c r="V46" i="1"/>
  <c r="U46" i="1"/>
  <c r="T46" i="1"/>
  <c r="S46" i="1"/>
  <c r="R46" i="1"/>
  <c r="Q46" i="1"/>
  <c r="P46" i="1"/>
  <c r="O46" i="1"/>
  <c r="N46" i="1"/>
  <c r="M46" i="1"/>
  <c r="J46" i="1"/>
  <c r="I46" i="1"/>
  <c r="H46" i="1"/>
  <c r="G46" i="1"/>
  <c r="F46" i="1"/>
  <c r="E46" i="1"/>
  <c r="D46" i="1"/>
  <c r="C46" i="1"/>
  <c r="B46" i="1"/>
  <c r="A46" i="1"/>
  <c r="AJ44" i="1" l="1"/>
  <c r="BS43" i="1"/>
  <c r="BR43" i="1" s="1"/>
  <c r="BQ43" i="1" s="1"/>
  <c r="AN43" i="1"/>
  <c r="AM43" i="1" s="1"/>
  <c r="AN44" i="1"/>
  <c r="AM44" i="1" s="1"/>
  <c r="AC44" i="1"/>
  <c r="BB43" i="1"/>
  <c r="AW43" i="1"/>
  <c r="AJ42" i="1"/>
  <c r="AJ46" i="1"/>
  <c r="AC43" i="1"/>
  <c r="AD43" i="1" s="1"/>
  <c r="AD45" i="1"/>
  <c r="BB46" i="1"/>
  <c r="AN45" i="1"/>
  <c r="AM45" i="1" s="1"/>
  <c r="BI44" i="1"/>
  <c r="BH44" i="1" s="1"/>
  <c r="AN42" i="1"/>
  <c r="AM42" i="1" s="1"/>
  <c r="AD49" i="1"/>
  <c r="BG45" i="1"/>
  <c r="K45" i="1"/>
  <c r="BS44" i="1"/>
  <c r="BR44" i="1" s="1"/>
  <c r="BQ44" i="1" s="1"/>
  <c r="K44" i="1"/>
  <c r="K42" i="1"/>
  <c r="AE49" i="1"/>
  <c r="AE51" i="1"/>
  <c r="L46" i="1"/>
  <c r="AC46" i="1"/>
  <c r="BS45" i="1"/>
  <c r="BR45" i="1" s="1"/>
  <c r="BQ45" i="1" s="1"/>
  <c r="AI45" i="1"/>
  <c r="AW44" i="1"/>
  <c r="L44" i="1"/>
  <c r="K43" i="1"/>
  <c r="BS42" i="1"/>
  <c r="BR42" i="1" s="1"/>
  <c r="BQ42" i="1" s="1"/>
  <c r="AN46" i="1"/>
  <c r="AM46" i="1" s="1"/>
  <c r="BG46" i="1"/>
  <c r="K46" i="1"/>
  <c r="AI46" i="1"/>
  <c r="AW46" i="1"/>
  <c r="AI44" i="1"/>
  <c r="AI42" i="1"/>
  <c r="AE43" i="1"/>
  <c r="L42" i="1"/>
  <c r="L45" i="1"/>
  <c r="AE42" i="1"/>
  <c r="AE45" i="1"/>
  <c r="AE44" i="1" l="1"/>
  <c r="AD44" i="1"/>
  <c r="AE46" i="1"/>
  <c r="AD46" i="1"/>
  <c r="AH31" i="1" l="1"/>
  <c r="AH29" i="1"/>
  <c r="AH27" i="1"/>
  <c r="AH26" i="1"/>
  <c r="AH25" i="1"/>
  <c r="AH24" i="1"/>
  <c r="AH19" i="1"/>
  <c r="AH18" i="1"/>
  <c r="AH17" i="1"/>
  <c r="AF9" i="1"/>
  <c r="AG9" i="1"/>
  <c r="AH8" i="1"/>
  <c r="AH7" i="1"/>
  <c r="AH6" i="1"/>
  <c r="AH5" i="1"/>
  <c r="AH4" i="1"/>
  <c r="Z41" i="1"/>
  <c r="X40" i="1"/>
  <c r="X39" i="1"/>
  <c r="X38" i="1"/>
  <c r="X37" i="1"/>
  <c r="X36" i="1"/>
  <c r="X35" i="1"/>
  <c r="Y34" i="1"/>
  <c r="Y33" i="1"/>
  <c r="Y32" i="1"/>
  <c r="V31" i="1"/>
  <c r="Y30" i="1"/>
  <c r="V29" i="1"/>
  <c r="V28" i="1"/>
  <c r="Y27" i="1"/>
  <c r="Y26" i="1"/>
  <c r="Y25" i="1"/>
  <c r="Y24" i="1"/>
  <c r="V23" i="1"/>
  <c r="V22" i="1"/>
  <c r="V21" i="1"/>
  <c r="V20" i="1"/>
  <c r="V19" i="1"/>
  <c r="V18" i="1"/>
  <c r="V17" i="1"/>
  <c r="Z16" i="1"/>
  <c r="Z15" i="1"/>
  <c r="Z14" i="1"/>
  <c r="Z13" i="1"/>
  <c r="X12" i="1"/>
  <c r="X11" i="1"/>
  <c r="X10" i="1"/>
  <c r="X9" i="1"/>
  <c r="V8" i="1"/>
  <c r="V7" i="1"/>
  <c r="V6" i="1"/>
  <c r="V5" i="1"/>
  <c r="V4" i="1"/>
  <c r="CC41" i="1"/>
  <c r="CB41" i="1"/>
  <c r="CA41" i="1"/>
  <c r="BZ41" i="1"/>
  <c r="BY41" i="1"/>
  <c r="BX41" i="1"/>
  <c r="BW41" i="1"/>
  <c r="BV41" i="1"/>
  <c r="BU41" i="1"/>
  <c r="BT41" i="1"/>
  <c r="BS41" i="1" s="1"/>
  <c r="BR41" i="1" s="1"/>
  <c r="BQ41" i="1" s="1"/>
  <c r="BP41" i="1"/>
  <c r="BO41" i="1"/>
  <c r="BN41" i="1"/>
  <c r="BM41" i="1"/>
  <c r="BL41" i="1"/>
  <c r="BK41" i="1"/>
  <c r="BJ41" i="1"/>
  <c r="BF41" i="1"/>
  <c r="BE41" i="1"/>
  <c r="BD41" i="1"/>
  <c r="BC41" i="1"/>
  <c r="BA41" i="1"/>
  <c r="AZ41" i="1"/>
  <c r="AY41" i="1"/>
  <c r="AX41" i="1"/>
  <c r="AV41" i="1"/>
  <c r="AU41" i="1"/>
  <c r="AW41" i="1" s="1"/>
  <c r="AT41" i="1"/>
  <c r="AS41" i="1"/>
  <c r="AR41" i="1"/>
  <c r="AQ41" i="1"/>
  <c r="AP41" i="1"/>
  <c r="AO41" i="1"/>
  <c r="AL41" i="1"/>
  <c r="AK41" i="1"/>
  <c r="AH41" i="1"/>
  <c r="AG41" i="1"/>
  <c r="AF41" i="1"/>
  <c r="AB41" i="1"/>
  <c r="AA41" i="1"/>
  <c r="AC41" i="1" s="1"/>
  <c r="Y41" i="1"/>
  <c r="X41" i="1"/>
  <c r="W41" i="1"/>
  <c r="V41" i="1"/>
  <c r="U41" i="1"/>
  <c r="T41" i="1"/>
  <c r="S41" i="1"/>
  <c r="R41" i="1"/>
  <c r="Q41" i="1"/>
  <c r="P41" i="1"/>
  <c r="O41" i="1"/>
  <c r="K41" i="1" s="1"/>
  <c r="N41" i="1"/>
  <c r="M41" i="1"/>
  <c r="L41" i="1" s="1"/>
  <c r="J41" i="1"/>
  <c r="I41" i="1"/>
  <c r="H41" i="1"/>
  <c r="G41" i="1"/>
  <c r="F41" i="1"/>
  <c r="E41" i="1"/>
  <c r="D41" i="1"/>
  <c r="C41" i="1"/>
  <c r="B41" i="1"/>
  <c r="A41" i="1"/>
  <c r="BB41" i="1" l="1"/>
  <c r="AN41" i="1"/>
  <c r="AM41" i="1" s="1"/>
  <c r="BG41" i="1"/>
  <c r="BI41" i="1"/>
  <c r="BH41" i="1" s="1"/>
  <c r="AJ41" i="1"/>
  <c r="AI41" i="1" s="1"/>
  <c r="AD41" i="1"/>
  <c r="AE41" i="1"/>
  <c r="CC40" i="1" l="1"/>
  <c r="CB40" i="1"/>
  <c r="CA40" i="1"/>
  <c r="BZ40" i="1"/>
  <c r="BY40" i="1"/>
  <c r="BX40" i="1"/>
  <c r="BW40" i="1"/>
  <c r="BV40" i="1"/>
  <c r="BU40" i="1"/>
  <c r="BT40" i="1"/>
  <c r="BP40" i="1"/>
  <c r="BO40" i="1"/>
  <c r="BN40" i="1"/>
  <c r="BM40" i="1"/>
  <c r="BL40" i="1"/>
  <c r="BK40" i="1"/>
  <c r="BJ40" i="1"/>
  <c r="BF40" i="1"/>
  <c r="BG40" i="1" s="1"/>
  <c r="BE40" i="1"/>
  <c r="BD40" i="1"/>
  <c r="BC40" i="1"/>
  <c r="BA40" i="1"/>
  <c r="BB40" i="1" s="1"/>
  <c r="AZ40" i="1"/>
  <c r="AY40" i="1"/>
  <c r="AX40" i="1"/>
  <c r="AV40" i="1"/>
  <c r="AU40" i="1"/>
  <c r="AW40" i="1" s="1"/>
  <c r="AT40" i="1"/>
  <c r="AS40" i="1"/>
  <c r="AR40" i="1"/>
  <c r="AQ40" i="1"/>
  <c r="AP40" i="1"/>
  <c r="AO40" i="1"/>
  <c r="AL40" i="1"/>
  <c r="AK40" i="1"/>
  <c r="AJ40" i="1" s="1"/>
  <c r="AI40" i="1" s="1"/>
  <c r="AH40" i="1"/>
  <c r="AG40" i="1"/>
  <c r="AF40" i="1"/>
  <c r="AC40" i="1"/>
  <c r="AB40" i="1"/>
  <c r="AA40" i="1"/>
  <c r="Z40" i="1"/>
  <c r="Y40" i="1"/>
  <c r="W40" i="1"/>
  <c r="V40" i="1"/>
  <c r="U40" i="1"/>
  <c r="T40" i="1"/>
  <c r="S40" i="1"/>
  <c r="R40" i="1"/>
  <c r="Q40" i="1"/>
  <c r="P40" i="1"/>
  <c r="O40" i="1"/>
  <c r="N40" i="1"/>
  <c r="M40" i="1"/>
  <c r="L40" i="1" s="1"/>
  <c r="J40" i="1"/>
  <c r="I40" i="1"/>
  <c r="H40" i="1"/>
  <c r="G40" i="1"/>
  <c r="F40" i="1"/>
  <c r="E40" i="1"/>
  <c r="D40" i="1"/>
  <c r="C40" i="1"/>
  <c r="B40" i="1"/>
  <c r="A40" i="1"/>
  <c r="CC39" i="1"/>
  <c r="CB39" i="1"/>
  <c r="CA39" i="1"/>
  <c r="BZ39" i="1"/>
  <c r="BY39" i="1"/>
  <c r="BX39" i="1"/>
  <c r="BW39" i="1"/>
  <c r="BV39" i="1"/>
  <c r="BU39" i="1"/>
  <c r="BT39" i="1"/>
  <c r="BS39" i="1"/>
  <c r="BR39" i="1" s="1"/>
  <c r="BQ39" i="1" s="1"/>
  <c r="BP39" i="1"/>
  <c r="BO39" i="1"/>
  <c r="BN39" i="1"/>
  <c r="BM39" i="1"/>
  <c r="BL39" i="1"/>
  <c r="BK39" i="1"/>
  <c r="BJ39" i="1"/>
  <c r="BI39" i="1" s="1"/>
  <c r="BH39" i="1" s="1"/>
  <c r="BF39" i="1"/>
  <c r="BG39" i="1" s="1"/>
  <c r="BE39" i="1"/>
  <c r="BD39" i="1"/>
  <c r="BC39" i="1"/>
  <c r="BA39" i="1"/>
  <c r="BB39" i="1" s="1"/>
  <c r="AZ39" i="1"/>
  <c r="AY39" i="1"/>
  <c r="AX39" i="1"/>
  <c r="AV39" i="1"/>
  <c r="AU39" i="1"/>
  <c r="AT39" i="1"/>
  <c r="AS39" i="1"/>
  <c r="AR39" i="1"/>
  <c r="AQ39" i="1"/>
  <c r="AP39" i="1"/>
  <c r="AO39" i="1"/>
  <c r="AL39" i="1"/>
  <c r="AK39" i="1"/>
  <c r="AH39" i="1"/>
  <c r="AG39" i="1"/>
  <c r="AF39" i="1"/>
  <c r="AB39" i="1"/>
  <c r="AA39" i="1"/>
  <c r="AC39" i="1" s="1"/>
  <c r="Z39" i="1"/>
  <c r="Y39" i="1"/>
  <c r="W39" i="1"/>
  <c r="V39" i="1"/>
  <c r="U39" i="1"/>
  <c r="T39" i="1"/>
  <c r="S39" i="1"/>
  <c r="R39" i="1"/>
  <c r="Q39" i="1"/>
  <c r="P39" i="1"/>
  <c r="O39" i="1"/>
  <c r="N39" i="1"/>
  <c r="M39" i="1"/>
  <c r="J39" i="1"/>
  <c r="I39" i="1"/>
  <c r="H39" i="1"/>
  <c r="G39" i="1"/>
  <c r="F39" i="1"/>
  <c r="E39" i="1"/>
  <c r="D39" i="1"/>
  <c r="C39" i="1"/>
  <c r="B39" i="1"/>
  <c r="A39" i="1"/>
  <c r="T31" i="5" l="1"/>
  <c r="T29" i="5"/>
  <c r="K39" i="1"/>
  <c r="BI40" i="1"/>
  <c r="BH40" i="1" s="1"/>
  <c r="AW39" i="1"/>
  <c r="AN39" i="1"/>
  <c r="AM39" i="1" s="1"/>
  <c r="BS40" i="1"/>
  <c r="BR40" i="1" s="1"/>
  <c r="BQ40" i="1" s="1"/>
  <c r="R29" i="5"/>
  <c r="R31" i="5"/>
  <c r="U29" i="5"/>
  <c r="AJ39" i="1"/>
  <c r="AI39" i="1" s="1"/>
  <c r="U31" i="5"/>
  <c r="L39" i="1"/>
  <c r="AN40" i="1"/>
  <c r="AM40" i="1" s="1"/>
  <c r="K40" i="1"/>
  <c r="AE40" i="1"/>
  <c r="AE39" i="1"/>
  <c r="M36" i="1"/>
  <c r="AD39" i="1" l="1"/>
  <c r="AD40" i="1"/>
  <c r="CC38" i="1"/>
  <c r="CB38" i="1"/>
  <c r="CA38" i="1"/>
  <c r="BZ38" i="1"/>
  <c r="BY38" i="1"/>
  <c r="BX38" i="1"/>
  <c r="BW38" i="1"/>
  <c r="BV38" i="1"/>
  <c r="BU38" i="1"/>
  <c r="BT38" i="1"/>
  <c r="BP38" i="1"/>
  <c r="BO38" i="1"/>
  <c r="BN38" i="1"/>
  <c r="BM38" i="1"/>
  <c r="BL38" i="1"/>
  <c r="BK38" i="1"/>
  <c r="BJ38" i="1"/>
  <c r="BF38" i="1"/>
  <c r="BG38" i="1" s="1"/>
  <c r="BE38" i="1"/>
  <c r="BD38" i="1"/>
  <c r="BC38" i="1"/>
  <c r="BA38" i="1"/>
  <c r="AZ38" i="1"/>
  <c r="AY38" i="1"/>
  <c r="AX38" i="1"/>
  <c r="AV38" i="1"/>
  <c r="AU38" i="1"/>
  <c r="AT38" i="1"/>
  <c r="AS38" i="1"/>
  <c r="AR38" i="1"/>
  <c r="AQ38" i="1"/>
  <c r="AP38" i="1"/>
  <c r="AO38" i="1"/>
  <c r="AL38" i="1"/>
  <c r="AK38" i="1"/>
  <c r="AH38" i="1"/>
  <c r="AG38" i="1"/>
  <c r="AF38" i="1"/>
  <c r="AB38" i="1"/>
  <c r="AA38" i="1"/>
  <c r="Z38" i="1"/>
  <c r="Y38" i="1"/>
  <c r="W38" i="1"/>
  <c r="V38" i="1"/>
  <c r="U38" i="1"/>
  <c r="T38" i="1"/>
  <c r="S38" i="1"/>
  <c r="R38" i="1"/>
  <c r="Q38" i="1"/>
  <c r="P38" i="1"/>
  <c r="O38" i="1"/>
  <c r="N38" i="1"/>
  <c r="M38" i="1"/>
  <c r="J38" i="1"/>
  <c r="I38" i="1"/>
  <c r="H38" i="1"/>
  <c r="G38" i="1"/>
  <c r="F38" i="1"/>
  <c r="E38" i="1"/>
  <c r="D38" i="1"/>
  <c r="C38" i="1"/>
  <c r="B38" i="1"/>
  <c r="A38" i="1"/>
  <c r="CC37" i="1"/>
  <c r="CB37" i="1"/>
  <c r="CA37" i="1"/>
  <c r="BZ37" i="1"/>
  <c r="BY37" i="1"/>
  <c r="BX37" i="1"/>
  <c r="BW37" i="1"/>
  <c r="BV37" i="1"/>
  <c r="BU37" i="1"/>
  <c r="BT37" i="1"/>
  <c r="BP37" i="1"/>
  <c r="BO37" i="1"/>
  <c r="BN37" i="1"/>
  <c r="BM37" i="1"/>
  <c r="BL37" i="1"/>
  <c r="BK37" i="1"/>
  <c r="BJ37" i="1"/>
  <c r="BF37" i="1"/>
  <c r="BG37" i="1" s="1"/>
  <c r="BE37" i="1"/>
  <c r="BD37" i="1"/>
  <c r="BC37" i="1"/>
  <c r="BA37" i="1"/>
  <c r="AZ37" i="1"/>
  <c r="AY37" i="1"/>
  <c r="AX37" i="1"/>
  <c r="AV37" i="1"/>
  <c r="AU37" i="1"/>
  <c r="AT37" i="1"/>
  <c r="AS37" i="1"/>
  <c r="AR37" i="1"/>
  <c r="AQ37" i="1"/>
  <c r="AP37" i="1"/>
  <c r="AO37" i="1"/>
  <c r="AL37" i="1"/>
  <c r="AK37" i="1"/>
  <c r="AH37" i="1"/>
  <c r="AG37" i="1"/>
  <c r="AF37" i="1"/>
  <c r="AB37" i="1"/>
  <c r="AA37" i="1"/>
  <c r="Z37" i="1"/>
  <c r="Y37" i="1"/>
  <c r="W37" i="1"/>
  <c r="V37" i="1"/>
  <c r="U37" i="1"/>
  <c r="T37" i="1"/>
  <c r="S37" i="1"/>
  <c r="R37" i="1"/>
  <c r="Q37" i="1"/>
  <c r="P37" i="1"/>
  <c r="O37" i="1"/>
  <c r="N37" i="1"/>
  <c r="M37" i="1"/>
  <c r="J37" i="1"/>
  <c r="I37" i="1"/>
  <c r="H37" i="1"/>
  <c r="G37" i="1"/>
  <c r="F37" i="1"/>
  <c r="E37" i="1"/>
  <c r="D37" i="1"/>
  <c r="C37" i="1"/>
  <c r="B37" i="1"/>
  <c r="A37" i="1"/>
  <c r="CC36" i="1"/>
  <c r="CB36" i="1"/>
  <c r="CA36" i="1"/>
  <c r="BZ36" i="1"/>
  <c r="BY36" i="1"/>
  <c r="BX36" i="1"/>
  <c r="BW36" i="1"/>
  <c r="BV36" i="1"/>
  <c r="BU36" i="1"/>
  <c r="BT36" i="1"/>
  <c r="BP36" i="1"/>
  <c r="BO36" i="1"/>
  <c r="BN36" i="1"/>
  <c r="BM36" i="1"/>
  <c r="BL36" i="1"/>
  <c r="BK36" i="1"/>
  <c r="BJ36" i="1"/>
  <c r="BF36" i="1"/>
  <c r="BG36" i="1" s="1"/>
  <c r="BE36" i="1"/>
  <c r="BD36" i="1"/>
  <c r="BC36" i="1"/>
  <c r="BA36" i="1"/>
  <c r="AZ36" i="1"/>
  <c r="AY36" i="1"/>
  <c r="AX36" i="1"/>
  <c r="AV36" i="1"/>
  <c r="AU36" i="1"/>
  <c r="AT36" i="1"/>
  <c r="AS36" i="1"/>
  <c r="AR36" i="1"/>
  <c r="AQ36" i="1"/>
  <c r="AP36" i="1"/>
  <c r="AO36" i="1"/>
  <c r="AL36" i="1"/>
  <c r="AK36" i="1"/>
  <c r="AH36" i="1"/>
  <c r="AG36" i="1"/>
  <c r="AF36" i="1"/>
  <c r="AB36" i="1"/>
  <c r="AA36" i="1"/>
  <c r="Z36" i="1"/>
  <c r="Y36" i="1"/>
  <c r="W36" i="1"/>
  <c r="V36" i="1"/>
  <c r="U36" i="1"/>
  <c r="T36" i="1"/>
  <c r="S36" i="1"/>
  <c r="R36" i="1"/>
  <c r="Q36" i="1"/>
  <c r="P36" i="1"/>
  <c r="O36" i="1"/>
  <c r="K36" i="1" s="1"/>
  <c r="N36" i="1"/>
  <c r="J36" i="1"/>
  <c r="I36" i="1"/>
  <c r="H36" i="1"/>
  <c r="G36" i="1"/>
  <c r="F36" i="1"/>
  <c r="E36" i="1"/>
  <c r="D36" i="1"/>
  <c r="C36" i="1"/>
  <c r="B36" i="1"/>
  <c r="A36" i="1"/>
  <c r="CC35" i="1"/>
  <c r="CB35" i="1"/>
  <c r="CA35" i="1"/>
  <c r="BZ35" i="1"/>
  <c r="BY35" i="1"/>
  <c r="BX35" i="1"/>
  <c r="BW35" i="1"/>
  <c r="BV35" i="1"/>
  <c r="BU35" i="1"/>
  <c r="BT35" i="1"/>
  <c r="BP35" i="1"/>
  <c r="BO35" i="1"/>
  <c r="BN35" i="1"/>
  <c r="BM35" i="1"/>
  <c r="BL35" i="1"/>
  <c r="BK35" i="1"/>
  <c r="BJ35" i="1"/>
  <c r="BF35" i="1"/>
  <c r="BG35" i="1" s="1"/>
  <c r="BE35" i="1"/>
  <c r="BD35" i="1"/>
  <c r="BC35" i="1"/>
  <c r="BA35" i="1"/>
  <c r="AZ35" i="1"/>
  <c r="AY35" i="1"/>
  <c r="AX35" i="1"/>
  <c r="AV35" i="1"/>
  <c r="AU35" i="1"/>
  <c r="AT35" i="1"/>
  <c r="AS35" i="1"/>
  <c r="AR35" i="1"/>
  <c r="AQ35" i="1"/>
  <c r="AP35" i="1"/>
  <c r="AO35" i="1"/>
  <c r="AL35" i="1"/>
  <c r="AK35" i="1"/>
  <c r="AH35" i="1"/>
  <c r="AG35" i="1"/>
  <c r="AF35" i="1"/>
  <c r="AB35" i="1"/>
  <c r="AA35" i="1"/>
  <c r="Z35" i="1"/>
  <c r="Y35" i="1"/>
  <c r="W35" i="1"/>
  <c r="V35" i="1"/>
  <c r="U35" i="1"/>
  <c r="T35" i="1"/>
  <c r="S35" i="1"/>
  <c r="R35" i="1"/>
  <c r="Q35" i="1"/>
  <c r="P35" i="1"/>
  <c r="O35" i="1"/>
  <c r="N35" i="1"/>
  <c r="M35" i="1"/>
  <c r="J35" i="1"/>
  <c r="I35" i="1"/>
  <c r="H35" i="1"/>
  <c r="G35" i="1"/>
  <c r="F35" i="1"/>
  <c r="E35" i="1"/>
  <c r="D35" i="1"/>
  <c r="C35" i="1"/>
  <c r="B35" i="1"/>
  <c r="A35" i="1"/>
  <c r="CC34" i="1"/>
  <c r="CB34" i="1"/>
  <c r="CA34" i="1"/>
  <c r="BZ34" i="1"/>
  <c r="BY34" i="1"/>
  <c r="BX34" i="1"/>
  <c r="BW34" i="1"/>
  <c r="BV34" i="1"/>
  <c r="BU34" i="1"/>
  <c r="BT34" i="1"/>
  <c r="BP34" i="1"/>
  <c r="BO34" i="1"/>
  <c r="BN34" i="1"/>
  <c r="BM34" i="1"/>
  <c r="BL34" i="1"/>
  <c r="BK34" i="1"/>
  <c r="BJ34" i="1"/>
  <c r="BF34" i="1"/>
  <c r="BG34" i="1" s="1"/>
  <c r="BE34" i="1"/>
  <c r="BD34" i="1"/>
  <c r="BC34" i="1"/>
  <c r="BA34" i="1"/>
  <c r="AZ34" i="1"/>
  <c r="BB34" i="1" s="1"/>
  <c r="AY34" i="1"/>
  <c r="AX34" i="1"/>
  <c r="AV34" i="1"/>
  <c r="AU34" i="1"/>
  <c r="AW34" i="1" s="1"/>
  <c r="AT34" i="1"/>
  <c r="AS34" i="1"/>
  <c r="AR34" i="1"/>
  <c r="AQ34" i="1"/>
  <c r="AP34" i="1"/>
  <c r="AO34" i="1"/>
  <c r="AL34" i="1"/>
  <c r="AK34" i="1"/>
  <c r="AH34" i="1"/>
  <c r="AG34" i="1"/>
  <c r="AF34" i="1"/>
  <c r="AB34" i="1"/>
  <c r="AA34" i="1"/>
  <c r="Z34" i="1"/>
  <c r="X34" i="1"/>
  <c r="W34" i="1"/>
  <c r="V34" i="1"/>
  <c r="U34" i="1"/>
  <c r="T34" i="1"/>
  <c r="S34" i="1"/>
  <c r="R34" i="1"/>
  <c r="Q34" i="1"/>
  <c r="P34" i="1"/>
  <c r="O34" i="1"/>
  <c r="N34" i="1"/>
  <c r="M34" i="1"/>
  <c r="J34" i="1"/>
  <c r="I34" i="1"/>
  <c r="H34" i="1"/>
  <c r="G34" i="1"/>
  <c r="F34" i="1"/>
  <c r="E34" i="1"/>
  <c r="D34" i="1"/>
  <c r="C34" i="1"/>
  <c r="B34" i="1"/>
  <c r="A34" i="1"/>
  <c r="CC33" i="1"/>
  <c r="CB33" i="1"/>
  <c r="CA33" i="1"/>
  <c r="BZ33" i="1"/>
  <c r="BY33" i="1"/>
  <c r="BX33" i="1"/>
  <c r="BW33" i="1"/>
  <c r="BV33" i="1"/>
  <c r="BU33" i="1"/>
  <c r="BT33" i="1"/>
  <c r="BP33" i="1"/>
  <c r="BO33" i="1"/>
  <c r="BN33" i="1"/>
  <c r="BM33" i="1"/>
  <c r="BL33" i="1"/>
  <c r="BK33" i="1"/>
  <c r="BJ33" i="1"/>
  <c r="BF33" i="1"/>
  <c r="BG33" i="1" s="1"/>
  <c r="BE33" i="1"/>
  <c r="BD33" i="1"/>
  <c r="BC33" i="1"/>
  <c r="BA33" i="1"/>
  <c r="AZ33" i="1"/>
  <c r="BB33" i="1" s="1"/>
  <c r="AY33" i="1"/>
  <c r="AX33" i="1"/>
  <c r="AV33" i="1"/>
  <c r="AU33" i="1"/>
  <c r="AW33" i="1" s="1"/>
  <c r="AT33" i="1"/>
  <c r="AS33" i="1"/>
  <c r="AR33" i="1"/>
  <c r="AQ33" i="1"/>
  <c r="AP33" i="1"/>
  <c r="AO33" i="1"/>
  <c r="AL33" i="1"/>
  <c r="AK33" i="1"/>
  <c r="AH33" i="1"/>
  <c r="AG33" i="1"/>
  <c r="AF33" i="1"/>
  <c r="AB33" i="1"/>
  <c r="AA33" i="1"/>
  <c r="Z33" i="1"/>
  <c r="X33" i="1"/>
  <c r="W33" i="1"/>
  <c r="V33" i="1"/>
  <c r="U33" i="1"/>
  <c r="T33" i="1"/>
  <c r="S33" i="1"/>
  <c r="R33" i="1"/>
  <c r="Q33" i="1"/>
  <c r="P33" i="1"/>
  <c r="O33" i="1"/>
  <c r="N33" i="1"/>
  <c r="M33" i="1"/>
  <c r="J33" i="1"/>
  <c r="I33" i="1"/>
  <c r="H33" i="1"/>
  <c r="G33" i="1"/>
  <c r="F33" i="1"/>
  <c r="E33" i="1"/>
  <c r="D33" i="1"/>
  <c r="C33" i="1"/>
  <c r="B33" i="1"/>
  <c r="A33" i="1"/>
  <c r="CC32" i="1"/>
  <c r="CB32" i="1"/>
  <c r="CA32" i="1"/>
  <c r="BZ32" i="1"/>
  <c r="BY32" i="1"/>
  <c r="BX32" i="1"/>
  <c r="BW32" i="1"/>
  <c r="BV32" i="1"/>
  <c r="BU32" i="1"/>
  <c r="BT32" i="1"/>
  <c r="BP32" i="1"/>
  <c r="BO32" i="1"/>
  <c r="BN32" i="1"/>
  <c r="BM32" i="1"/>
  <c r="BL32" i="1"/>
  <c r="BK32" i="1"/>
  <c r="BJ32" i="1"/>
  <c r="BF32" i="1"/>
  <c r="BG32" i="1" s="1"/>
  <c r="BE32" i="1"/>
  <c r="BD32" i="1"/>
  <c r="BC32" i="1"/>
  <c r="BA32" i="1"/>
  <c r="AZ32" i="1"/>
  <c r="AY32" i="1"/>
  <c r="AX32" i="1"/>
  <c r="AV32" i="1"/>
  <c r="AU32" i="1"/>
  <c r="AT32" i="1"/>
  <c r="AS32" i="1"/>
  <c r="AR32" i="1"/>
  <c r="AQ32" i="1"/>
  <c r="AP32" i="1"/>
  <c r="AO32" i="1"/>
  <c r="AL32" i="1"/>
  <c r="AK32" i="1"/>
  <c r="AH32" i="1"/>
  <c r="AG32" i="1"/>
  <c r="AF32" i="1"/>
  <c r="AB32" i="1"/>
  <c r="AA32" i="1"/>
  <c r="Z32" i="1"/>
  <c r="X32" i="1"/>
  <c r="W32" i="1"/>
  <c r="V32" i="1"/>
  <c r="U32" i="1"/>
  <c r="T32" i="1"/>
  <c r="S32" i="1"/>
  <c r="R32" i="1"/>
  <c r="Q32" i="1"/>
  <c r="P32" i="1"/>
  <c r="O32" i="1"/>
  <c r="N32" i="1"/>
  <c r="M32" i="1"/>
  <c r="J32" i="1"/>
  <c r="I32" i="1"/>
  <c r="H32" i="1"/>
  <c r="G32" i="1"/>
  <c r="F32" i="1"/>
  <c r="E32" i="1"/>
  <c r="D32" i="1"/>
  <c r="C32" i="1"/>
  <c r="B32" i="1"/>
  <c r="A32" i="1"/>
  <c r="CC31" i="1"/>
  <c r="CB31" i="1"/>
  <c r="CA31" i="1"/>
  <c r="BZ31" i="1"/>
  <c r="BY31" i="1"/>
  <c r="BX31" i="1"/>
  <c r="BW31" i="1"/>
  <c r="BV31" i="1"/>
  <c r="BU31" i="1"/>
  <c r="BT31" i="1"/>
  <c r="BP31" i="1"/>
  <c r="BO31" i="1"/>
  <c r="BN31" i="1"/>
  <c r="BM31" i="1"/>
  <c r="BL31" i="1"/>
  <c r="BK31" i="1"/>
  <c r="BJ31" i="1"/>
  <c r="BF31" i="1"/>
  <c r="BG31" i="1" s="1"/>
  <c r="BE31" i="1"/>
  <c r="BD31" i="1"/>
  <c r="BC31" i="1"/>
  <c r="BA31" i="1"/>
  <c r="AZ31" i="1"/>
  <c r="AY31" i="1"/>
  <c r="AX31" i="1"/>
  <c r="AV31" i="1"/>
  <c r="AU31" i="1"/>
  <c r="AT31" i="1"/>
  <c r="AS31" i="1"/>
  <c r="AR31" i="1"/>
  <c r="AQ31" i="1"/>
  <c r="AP31" i="1"/>
  <c r="AO31" i="1"/>
  <c r="AL31" i="1"/>
  <c r="AK31" i="1"/>
  <c r="AG31" i="1"/>
  <c r="AF31" i="1"/>
  <c r="AB31" i="1"/>
  <c r="AA31" i="1"/>
  <c r="Z31" i="1"/>
  <c r="Y31" i="1"/>
  <c r="X31" i="1"/>
  <c r="W31" i="1"/>
  <c r="U31" i="1"/>
  <c r="T31" i="1"/>
  <c r="S31" i="1"/>
  <c r="R31" i="1"/>
  <c r="Q31" i="1"/>
  <c r="P31" i="1"/>
  <c r="O31" i="1"/>
  <c r="N31" i="1"/>
  <c r="M31" i="1"/>
  <c r="J31" i="1"/>
  <c r="I31" i="1"/>
  <c r="H31" i="1"/>
  <c r="G31" i="1"/>
  <c r="F31" i="1"/>
  <c r="E31" i="1"/>
  <c r="D31" i="1"/>
  <c r="C31" i="1"/>
  <c r="B31" i="1"/>
  <c r="A31" i="1"/>
  <c r="CC30" i="1"/>
  <c r="CB30" i="1"/>
  <c r="CA30" i="1"/>
  <c r="BZ30" i="1"/>
  <c r="BY30" i="1"/>
  <c r="BX30" i="1"/>
  <c r="BW30" i="1"/>
  <c r="BV30" i="1"/>
  <c r="BU30" i="1"/>
  <c r="BT30" i="1"/>
  <c r="BP30" i="1"/>
  <c r="BO30" i="1"/>
  <c r="BN30" i="1"/>
  <c r="BM30" i="1"/>
  <c r="BL30" i="1"/>
  <c r="BK30" i="1"/>
  <c r="BJ30" i="1"/>
  <c r="BF30" i="1"/>
  <c r="BG30" i="1" s="1"/>
  <c r="BE30" i="1"/>
  <c r="BD30" i="1"/>
  <c r="BC30" i="1"/>
  <c r="BA30" i="1"/>
  <c r="AZ30" i="1"/>
  <c r="BB30" i="1" s="1"/>
  <c r="AY30" i="1"/>
  <c r="AX30" i="1"/>
  <c r="AV30" i="1"/>
  <c r="AU30" i="1"/>
  <c r="AW30" i="1" s="1"/>
  <c r="AT30" i="1"/>
  <c r="AS30" i="1"/>
  <c r="AR30" i="1"/>
  <c r="AQ30" i="1"/>
  <c r="AP30" i="1"/>
  <c r="AO30" i="1"/>
  <c r="AL30" i="1"/>
  <c r="AK30" i="1"/>
  <c r="AH30" i="1"/>
  <c r="AG30" i="1"/>
  <c r="AF30" i="1"/>
  <c r="AB30" i="1"/>
  <c r="AA30" i="1"/>
  <c r="Z30" i="1"/>
  <c r="X30" i="1"/>
  <c r="W30" i="1"/>
  <c r="V30" i="1"/>
  <c r="U30" i="1"/>
  <c r="T30" i="1"/>
  <c r="S30" i="1"/>
  <c r="R30" i="1"/>
  <c r="Q30" i="1"/>
  <c r="P30" i="1"/>
  <c r="O30" i="1"/>
  <c r="N30" i="1"/>
  <c r="M30" i="1"/>
  <c r="J30" i="1"/>
  <c r="I30" i="1"/>
  <c r="H30" i="1"/>
  <c r="G30" i="1"/>
  <c r="F30" i="1"/>
  <c r="E30" i="1"/>
  <c r="D30" i="1"/>
  <c r="C30" i="1"/>
  <c r="B30" i="1"/>
  <c r="A30" i="1"/>
  <c r="CC29" i="1"/>
  <c r="CB29" i="1"/>
  <c r="CA29" i="1"/>
  <c r="BZ29" i="1"/>
  <c r="BY29" i="1"/>
  <c r="BX29" i="1"/>
  <c r="BW29" i="1"/>
  <c r="BV29" i="1"/>
  <c r="BU29" i="1"/>
  <c r="BT29" i="1"/>
  <c r="BP29" i="1"/>
  <c r="BO29" i="1"/>
  <c r="BN29" i="1"/>
  <c r="BM29" i="1"/>
  <c r="BL29" i="1"/>
  <c r="BK29" i="1"/>
  <c r="BJ29" i="1"/>
  <c r="BF29" i="1"/>
  <c r="BG29" i="1" s="1"/>
  <c r="BE29" i="1"/>
  <c r="BD29" i="1"/>
  <c r="BC29" i="1"/>
  <c r="BA29" i="1"/>
  <c r="AZ29" i="1"/>
  <c r="AY29" i="1"/>
  <c r="AX29" i="1"/>
  <c r="AV29" i="1"/>
  <c r="AU29" i="1"/>
  <c r="AT29" i="1"/>
  <c r="AS29" i="1"/>
  <c r="AR29" i="1"/>
  <c r="AQ29" i="1"/>
  <c r="AP29" i="1"/>
  <c r="AO29" i="1"/>
  <c r="AL29" i="1"/>
  <c r="AK29" i="1"/>
  <c r="AG29" i="1"/>
  <c r="AF29" i="1"/>
  <c r="AB29" i="1"/>
  <c r="AA29" i="1"/>
  <c r="Z29" i="1"/>
  <c r="Y29" i="1"/>
  <c r="X29" i="1"/>
  <c r="W29" i="1"/>
  <c r="U29" i="1"/>
  <c r="T29" i="1"/>
  <c r="S29" i="1"/>
  <c r="R29" i="1"/>
  <c r="Q29" i="1"/>
  <c r="P29" i="1"/>
  <c r="O29" i="1"/>
  <c r="N29" i="1"/>
  <c r="M29" i="1"/>
  <c r="J29" i="1"/>
  <c r="I29" i="1"/>
  <c r="H29" i="1"/>
  <c r="G29" i="1"/>
  <c r="F29" i="1"/>
  <c r="E29" i="1"/>
  <c r="D29" i="1"/>
  <c r="C29" i="1"/>
  <c r="B29" i="1"/>
  <c r="A29" i="1"/>
  <c r="CC28" i="1"/>
  <c r="CB28" i="1"/>
  <c r="CA28" i="1"/>
  <c r="BZ28" i="1"/>
  <c r="BY28" i="1"/>
  <c r="BX28" i="1"/>
  <c r="BW28" i="1"/>
  <c r="BV28" i="1"/>
  <c r="BU28" i="1"/>
  <c r="BT28" i="1"/>
  <c r="BP28" i="1"/>
  <c r="BO28" i="1"/>
  <c r="BN28" i="1"/>
  <c r="BM28" i="1"/>
  <c r="BL28" i="1"/>
  <c r="BK28" i="1"/>
  <c r="BJ28" i="1"/>
  <c r="BF28" i="1"/>
  <c r="BG28" i="1" s="1"/>
  <c r="BE28" i="1"/>
  <c r="BD28" i="1"/>
  <c r="BC28" i="1"/>
  <c r="BA28" i="1"/>
  <c r="AZ28" i="1"/>
  <c r="AY28" i="1"/>
  <c r="AX28" i="1"/>
  <c r="AV28" i="1"/>
  <c r="AU28" i="1"/>
  <c r="AT28" i="1"/>
  <c r="AS28" i="1"/>
  <c r="AR28" i="1"/>
  <c r="AQ28" i="1"/>
  <c r="AP28" i="1"/>
  <c r="AO28" i="1"/>
  <c r="AL28" i="1"/>
  <c r="AK28" i="1"/>
  <c r="AH28" i="1"/>
  <c r="AG28" i="1"/>
  <c r="AF28" i="1"/>
  <c r="AB28" i="1"/>
  <c r="AA28" i="1"/>
  <c r="Z28" i="1"/>
  <c r="Y28" i="1"/>
  <c r="X28" i="1"/>
  <c r="W28" i="1"/>
  <c r="U28" i="1"/>
  <c r="T28" i="1"/>
  <c r="S28" i="1"/>
  <c r="R28" i="1"/>
  <c r="Q28" i="1"/>
  <c r="P28" i="1"/>
  <c r="O28" i="1"/>
  <c r="N28" i="1"/>
  <c r="M28" i="1"/>
  <c r="J28" i="1"/>
  <c r="I28" i="1"/>
  <c r="H28" i="1"/>
  <c r="G28" i="1"/>
  <c r="F28" i="1"/>
  <c r="E28" i="1"/>
  <c r="D28" i="1"/>
  <c r="C28" i="1"/>
  <c r="B28" i="1"/>
  <c r="A28" i="1"/>
  <c r="CC27" i="1"/>
  <c r="CB27" i="1"/>
  <c r="CA27" i="1"/>
  <c r="BZ27" i="1"/>
  <c r="BY27" i="1"/>
  <c r="BX27" i="1"/>
  <c r="BW27" i="1"/>
  <c r="BV27" i="1"/>
  <c r="BU27" i="1"/>
  <c r="BT27" i="1"/>
  <c r="BP27" i="1"/>
  <c r="BO27" i="1"/>
  <c r="BN27" i="1"/>
  <c r="BM27" i="1"/>
  <c r="BL27" i="1"/>
  <c r="BK27" i="1"/>
  <c r="BJ27" i="1"/>
  <c r="BF27" i="1"/>
  <c r="BG27" i="1" s="1"/>
  <c r="BE27" i="1"/>
  <c r="BD27" i="1"/>
  <c r="BC27" i="1"/>
  <c r="BA27" i="1"/>
  <c r="AZ27" i="1"/>
  <c r="AY27" i="1"/>
  <c r="AX27" i="1"/>
  <c r="AV27" i="1"/>
  <c r="AU27" i="1"/>
  <c r="AT27" i="1"/>
  <c r="AS27" i="1"/>
  <c r="AR27" i="1"/>
  <c r="AQ27" i="1"/>
  <c r="AP27" i="1"/>
  <c r="AO27" i="1"/>
  <c r="AL27" i="1"/>
  <c r="AK27" i="1"/>
  <c r="AG27" i="1"/>
  <c r="AF27" i="1"/>
  <c r="AB27" i="1"/>
  <c r="AA27" i="1"/>
  <c r="Z27" i="1"/>
  <c r="X27" i="1"/>
  <c r="W27" i="1"/>
  <c r="V27" i="1"/>
  <c r="U27" i="1"/>
  <c r="T27" i="1"/>
  <c r="S27" i="1"/>
  <c r="R27" i="1"/>
  <c r="Q27" i="1"/>
  <c r="P27" i="1"/>
  <c r="O27" i="1"/>
  <c r="N27" i="1"/>
  <c r="M27" i="1"/>
  <c r="J27" i="1"/>
  <c r="I27" i="1"/>
  <c r="H27" i="1"/>
  <c r="G27" i="1"/>
  <c r="F27" i="1"/>
  <c r="E27" i="1"/>
  <c r="D27" i="1"/>
  <c r="C27" i="1"/>
  <c r="B27" i="1"/>
  <c r="A27" i="1"/>
  <c r="CC26" i="1"/>
  <c r="CB26" i="1"/>
  <c r="CA26" i="1"/>
  <c r="BZ26" i="1"/>
  <c r="BY26" i="1"/>
  <c r="BX26" i="1"/>
  <c r="BW26" i="1"/>
  <c r="BV26" i="1"/>
  <c r="BU26" i="1"/>
  <c r="BT26" i="1"/>
  <c r="BP26" i="1"/>
  <c r="BO26" i="1"/>
  <c r="BN26" i="1"/>
  <c r="BM26" i="1"/>
  <c r="BL26" i="1"/>
  <c r="BK26" i="1"/>
  <c r="BJ26" i="1"/>
  <c r="BF26" i="1"/>
  <c r="BG26" i="1" s="1"/>
  <c r="BE26" i="1"/>
  <c r="BD26" i="1"/>
  <c r="BC26" i="1"/>
  <c r="BA26" i="1"/>
  <c r="AZ26" i="1"/>
  <c r="AY26" i="1"/>
  <c r="AX26" i="1"/>
  <c r="AV26" i="1"/>
  <c r="AU26" i="1"/>
  <c r="AT26" i="1"/>
  <c r="AS26" i="1"/>
  <c r="AR26" i="1"/>
  <c r="AQ26" i="1"/>
  <c r="AP26" i="1"/>
  <c r="AO26" i="1"/>
  <c r="AL26" i="1"/>
  <c r="AK26" i="1"/>
  <c r="AG26" i="1"/>
  <c r="AF26" i="1"/>
  <c r="AB26" i="1"/>
  <c r="AA26" i="1"/>
  <c r="Z26" i="1"/>
  <c r="X26" i="1"/>
  <c r="W26" i="1"/>
  <c r="V26" i="1"/>
  <c r="U26" i="1"/>
  <c r="T26" i="1"/>
  <c r="S26" i="1"/>
  <c r="R26" i="1"/>
  <c r="Q26" i="1"/>
  <c r="P26" i="1"/>
  <c r="O26" i="1"/>
  <c r="N26" i="1"/>
  <c r="M26" i="1"/>
  <c r="J26" i="1"/>
  <c r="I26" i="1"/>
  <c r="H26" i="1"/>
  <c r="G26" i="1"/>
  <c r="F26" i="1"/>
  <c r="E26" i="1"/>
  <c r="D26" i="1"/>
  <c r="C26" i="1"/>
  <c r="B26" i="1"/>
  <c r="A26" i="1"/>
  <c r="CC25" i="1"/>
  <c r="CB25" i="1"/>
  <c r="CA25" i="1"/>
  <c r="BZ25" i="1"/>
  <c r="BY25" i="1"/>
  <c r="BX25" i="1"/>
  <c r="BW25" i="1"/>
  <c r="BV25" i="1"/>
  <c r="BU25" i="1"/>
  <c r="BT25" i="1"/>
  <c r="BP25" i="1"/>
  <c r="BO25" i="1"/>
  <c r="BN25" i="1"/>
  <c r="BM25" i="1"/>
  <c r="BL25" i="1"/>
  <c r="BK25" i="1"/>
  <c r="BJ25" i="1"/>
  <c r="BF25" i="1"/>
  <c r="BG25" i="1" s="1"/>
  <c r="BE25" i="1"/>
  <c r="BD25" i="1"/>
  <c r="BC25" i="1"/>
  <c r="BA25" i="1"/>
  <c r="AZ25" i="1"/>
  <c r="AY25" i="1"/>
  <c r="AX25" i="1"/>
  <c r="AV25" i="1"/>
  <c r="AU25" i="1"/>
  <c r="AT25" i="1"/>
  <c r="AS25" i="1"/>
  <c r="AR25" i="1"/>
  <c r="AQ25" i="1"/>
  <c r="AP25" i="1"/>
  <c r="AO25" i="1"/>
  <c r="AL25" i="1"/>
  <c r="AK25" i="1"/>
  <c r="AG25" i="1"/>
  <c r="AF25" i="1"/>
  <c r="AB25" i="1"/>
  <c r="AA25" i="1"/>
  <c r="Z25" i="1"/>
  <c r="X25" i="1"/>
  <c r="W25" i="1"/>
  <c r="V25" i="1"/>
  <c r="U25" i="1"/>
  <c r="T25" i="1"/>
  <c r="S25" i="1"/>
  <c r="R25" i="1"/>
  <c r="Q25" i="1"/>
  <c r="P25" i="1"/>
  <c r="O25" i="1"/>
  <c r="N25" i="1"/>
  <c r="M25" i="1"/>
  <c r="J25" i="1"/>
  <c r="I25" i="1"/>
  <c r="H25" i="1"/>
  <c r="G25" i="1"/>
  <c r="F25" i="1"/>
  <c r="E25" i="1"/>
  <c r="D25" i="1"/>
  <c r="C25" i="1"/>
  <c r="B25" i="1"/>
  <c r="A25" i="1"/>
  <c r="CC24" i="1"/>
  <c r="CB24" i="1"/>
  <c r="CA24" i="1"/>
  <c r="BZ24" i="1"/>
  <c r="BY24" i="1"/>
  <c r="BX24" i="1"/>
  <c r="BW24" i="1"/>
  <c r="BV24" i="1"/>
  <c r="BU24" i="1"/>
  <c r="BT24" i="1"/>
  <c r="BP24" i="1"/>
  <c r="BO24" i="1"/>
  <c r="BN24" i="1"/>
  <c r="BM24" i="1"/>
  <c r="BL24" i="1"/>
  <c r="BK24" i="1"/>
  <c r="BJ24" i="1"/>
  <c r="BF24" i="1"/>
  <c r="BG24" i="1" s="1"/>
  <c r="BE24" i="1"/>
  <c r="BD24" i="1"/>
  <c r="BC24" i="1"/>
  <c r="AZ24" i="1"/>
  <c r="BB24" i="1" s="1"/>
  <c r="AY24" i="1"/>
  <c r="AX24" i="1"/>
  <c r="AV24" i="1"/>
  <c r="AU24" i="1"/>
  <c r="AW24" i="1" s="1"/>
  <c r="AT24" i="1"/>
  <c r="AS24" i="1"/>
  <c r="AR24" i="1"/>
  <c r="AQ24" i="1"/>
  <c r="AP24" i="1"/>
  <c r="AO24" i="1"/>
  <c r="AL24" i="1"/>
  <c r="AK24" i="1"/>
  <c r="AG24" i="1"/>
  <c r="AF24" i="1"/>
  <c r="AB24" i="1"/>
  <c r="AA24" i="1"/>
  <c r="Z24" i="1"/>
  <c r="X24" i="1"/>
  <c r="W24" i="1"/>
  <c r="V24" i="1"/>
  <c r="U24" i="1"/>
  <c r="T24" i="1"/>
  <c r="S24" i="1"/>
  <c r="R24" i="1"/>
  <c r="Q24" i="1"/>
  <c r="P24" i="1"/>
  <c r="O24" i="1"/>
  <c r="N24" i="1"/>
  <c r="M24" i="1"/>
  <c r="J24" i="1"/>
  <c r="I24" i="1"/>
  <c r="H24" i="1"/>
  <c r="G24" i="1"/>
  <c r="F24" i="1"/>
  <c r="E24" i="1"/>
  <c r="D24" i="1"/>
  <c r="C24" i="1"/>
  <c r="B24" i="1"/>
  <c r="A24" i="1"/>
  <c r="CC23" i="1"/>
  <c r="CB23" i="1"/>
  <c r="CA23" i="1"/>
  <c r="BZ23" i="1"/>
  <c r="BY23" i="1"/>
  <c r="BX23" i="1"/>
  <c r="BW23" i="1"/>
  <c r="BV23" i="1"/>
  <c r="BU23" i="1"/>
  <c r="BT23" i="1"/>
  <c r="BP23" i="1"/>
  <c r="BO23" i="1"/>
  <c r="BN23" i="1"/>
  <c r="BM23" i="1"/>
  <c r="BL23" i="1"/>
  <c r="BK23" i="1"/>
  <c r="BJ23" i="1"/>
  <c r="BF23" i="1"/>
  <c r="BG23" i="1" s="1"/>
  <c r="BE23" i="1"/>
  <c r="BD23" i="1"/>
  <c r="BC23" i="1"/>
  <c r="BA23" i="1"/>
  <c r="AZ23" i="1"/>
  <c r="AY23" i="1"/>
  <c r="AX23" i="1"/>
  <c r="AV23" i="1"/>
  <c r="AU23" i="1"/>
  <c r="AT23" i="1"/>
  <c r="AS23" i="1"/>
  <c r="AR23" i="1"/>
  <c r="AQ23" i="1"/>
  <c r="AP23" i="1"/>
  <c r="AO23" i="1"/>
  <c r="AL23" i="1"/>
  <c r="AK23" i="1"/>
  <c r="AH23" i="1"/>
  <c r="AG23" i="1"/>
  <c r="AF23" i="1"/>
  <c r="AB23" i="1"/>
  <c r="AA23" i="1"/>
  <c r="Z23" i="1"/>
  <c r="Y23" i="1"/>
  <c r="X23" i="1"/>
  <c r="W23" i="1"/>
  <c r="U23" i="1"/>
  <c r="T23" i="1"/>
  <c r="S23" i="1"/>
  <c r="R23" i="1"/>
  <c r="Q23" i="1"/>
  <c r="P23" i="1"/>
  <c r="O23" i="1"/>
  <c r="N23" i="1"/>
  <c r="M23" i="1"/>
  <c r="J23" i="1"/>
  <c r="I23" i="1"/>
  <c r="H23" i="1"/>
  <c r="G23" i="1"/>
  <c r="F23" i="1"/>
  <c r="E23" i="1"/>
  <c r="D23" i="1"/>
  <c r="C23" i="1"/>
  <c r="B23" i="1"/>
  <c r="A23" i="1"/>
  <c r="CC22" i="1"/>
  <c r="CB22" i="1"/>
  <c r="CA22" i="1"/>
  <c r="BZ22" i="1"/>
  <c r="BY22" i="1"/>
  <c r="BX22" i="1"/>
  <c r="BW22" i="1"/>
  <c r="BV22" i="1"/>
  <c r="BU22" i="1"/>
  <c r="BT22" i="1"/>
  <c r="BP22" i="1"/>
  <c r="BO22" i="1"/>
  <c r="BN22" i="1"/>
  <c r="BM22" i="1"/>
  <c r="BL22" i="1"/>
  <c r="BK22" i="1"/>
  <c r="BJ22" i="1"/>
  <c r="BF22" i="1"/>
  <c r="BG22" i="1" s="1"/>
  <c r="BE22" i="1"/>
  <c r="BD22" i="1"/>
  <c r="BC22" i="1"/>
  <c r="BA22" i="1"/>
  <c r="AZ22" i="1"/>
  <c r="AY22" i="1"/>
  <c r="AX22" i="1"/>
  <c r="AV22" i="1"/>
  <c r="AU22" i="1"/>
  <c r="AT22" i="1"/>
  <c r="AS22" i="1"/>
  <c r="AR22" i="1"/>
  <c r="AQ22" i="1"/>
  <c r="AP22" i="1"/>
  <c r="AO22" i="1"/>
  <c r="AL22" i="1"/>
  <c r="AK22" i="1"/>
  <c r="AH22" i="1"/>
  <c r="AG22" i="1"/>
  <c r="AF22" i="1"/>
  <c r="AB22" i="1"/>
  <c r="AA22" i="1"/>
  <c r="Z22" i="1"/>
  <c r="Y22" i="1"/>
  <c r="X22" i="1"/>
  <c r="W22" i="1"/>
  <c r="U22" i="1"/>
  <c r="T22" i="1"/>
  <c r="S22" i="1"/>
  <c r="R22" i="1"/>
  <c r="Q22" i="1"/>
  <c r="P22" i="1"/>
  <c r="O22" i="1"/>
  <c r="N22" i="1"/>
  <c r="M22" i="1"/>
  <c r="J22" i="1"/>
  <c r="I22" i="1"/>
  <c r="H22" i="1"/>
  <c r="G22" i="1"/>
  <c r="F22" i="1"/>
  <c r="E22" i="1"/>
  <c r="D22" i="1"/>
  <c r="C22" i="1"/>
  <c r="B22" i="1"/>
  <c r="A22" i="1"/>
  <c r="CC21" i="1"/>
  <c r="CB21" i="1"/>
  <c r="CA21" i="1"/>
  <c r="BZ21" i="1"/>
  <c r="BY21" i="1"/>
  <c r="BX21" i="1"/>
  <c r="BW21" i="1"/>
  <c r="BV21" i="1"/>
  <c r="BU21" i="1"/>
  <c r="BT21" i="1"/>
  <c r="BP21" i="1"/>
  <c r="BO21" i="1"/>
  <c r="BN21" i="1"/>
  <c r="BM21" i="1"/>
  <c r="BL21" i="1"/>
  <c r="BK21" i="1"/>
  <c r="BJ21" i="1"/>
  <c r="BF21" i="1"/>
  <c r="BG21" i="1" s="1"/>
  <c r="BE21" i="1"/>
  <c r="BD21" i="1"/>
  <c r="BC21" i="1"/>
  <c r="BA21" i="1"/>
  <c r="AZ21" i="1"/>
  <c r="AY21" i="1"/>
  <c r="AX21" i="1"/>
  <c r="AV21" i="1"/>
  <c r="AU21" i="1"/>
  <c r="AT21" i="1"/>
  <c r="AS21" i="1"/>
  <c r="AR21" i="1"/>
  <c r="AQ21" i="1"/>
  <c r="AP21" i="1"/>
  <c r="AO21" i="1"/>
  <c r="AL21" i="1"/>
  <c r="AK21" i="1"/>
  <c r="AH21" i="1"/>
  <c r="AG21" i="1"/>
  <c r="AF21" i="1"/>
  <c r="AB21" i="1"/>
  <c r="AA21" i="1"/>
  <c r="Z21" i="1"/>
  <c r="Y21" i="1"/>
  <c r="X21" i="1"/>
  <c r="W21" i="1"/>
  <c r="U21" i="1"/>
  <c r="T21" i="1"/>
  <c r="S21" i="1"/>
  <c r="R21" i="1"/>
  <c r="Q21" i="1"/>
  <c r="P21" i="1"/>
  <c r="O21" i="1"/>
  <c r="N21" i="1"/>
  <c r="M21" i="1"/>
  <c r="J21" i="1"/>
  <c r="I21" i="1"/>
  <c r="H21" i="1"/>
  <c r="G21" i="1"/>
  <c r="F21" i="1"/>
  <c r="E21" i="1"/>
  <c r="D21" i="1"/>
  <c r="C21" i="1"/>
  <c r="B21" i="1"/>
  <c r="A21" i="1"/>
  <c r="CC20" i="1"/>
  <c r="CB20" i="1"/>
  <c r="CA20" i="1"/>
  <c r="BZ20" i="1"/>
  <c r="BY20" i="1"/>
  <c r="BX20" i="1"/>
  <c r="BW20" i="1"/>
  <c r="BV20" i="1"/>
  <c r="BU20" i="1"/>
  <c r="BT20" i="1"/>
  <c r="BP20" i="1"/>
  <c r="BO20" i="1"/>
  <c r="BN20" i="1"/>
  <c r="BM20" i="1"/>
  <c r="BL20" i="1"/>
  <c r="BK20" i="1"/>
  <c r="BJ20" i="1"/>
  <c r="BF20" i="1"/>
  <c r="BG20" i="1" s="1"/>
  <c r="BE20" i="1"/>
  <c r="BD20" i="1"/>
  <c r="BC20" i="1"/>
  <c r="BA20" i="1"/>
  <c r="AZ20" i="1"/>
  <c r="AY20" i="1"/>
  <c r="AX20" i="1"/>
  <c r="AV20" i="1"/>
  <c r="AU20" i="1"/>
  <c r="AT20" i="1"/>
  <c r="AS20" i="1"/>
  <c r="AR20" i="1"/>
  <c r="AQ20" i="1"/>
  <c r="AP20" i="1"/>
  <c r="AO20" i="1"/>
  <c r="AL20" i="1"/>
  <c r="AK20" i="1"/>
  <c r="AH20" i="1"/>
  <c r="AG20" i="1"/>
  <c r="AF20" i="1"/>
  <c r="AB20" i="1"/>
  <c r="AA20" i="1"/>
  <c r="Z20" i="1"/>
  <c r="Y20" i="1"/>
  <c r="X20" i="1"/>
  <c r="W20" i="1"/>
  <c r="U20" i="1"/>
  <c r="T20" i="1"/>
  <c r="S20" i="1"/>
  <c r="R20" i="1"/>
  <c r="Q20" i="1"/>
  <c r="P20" i="1"/>
  <c r="O20" i="1"/>
  <c r="N20" i="1"/>
  <c r="M20" i="1"/>
  <c r="J20" i="1"/>
  <c r="I20" i="1"/>
  <c r="H20" i="1"/>
  <c r="G20" i="1"/>
  <c r="F20" i="1"/>
  <c r="E20" i="1"/>
  <c r="D20" i="1"/>
  <c r="C20" i="1"/>
  <c r="B20" i="1"/>
  <c r="A20" i="1"/>
  <c r="CC19" i="1"/>
  <c r="CB19" i="1"/>
  <c r="CA19" i="1"/>
  <c r="BZ19" i="1"/>
  <c r="BY19" i="1"/>
  <c r="BX19" i="1"/>
  <c r="BW19" i="1"/>
  <c r="BV19" i="1"/>
  <c r="BU19" i="1"/>
  <c r="BT19" i="1"/>
  <c r="BP19" i="1"/>
  <c r="BO19" i="1"/>
  <c r="BN19" i="1"/>
  <c r="BM19" i="1"/>
  <c r="BL19" i="1"/>
  <c r="BK19" i="1"/>
  <c r="BJ19" i="1"/>
  <c r="BF19" i="1"/>
  <c r="BG19" i="1" s="1"/>
  <c r="BE19" i="1"/>
  <c r="BD19" i="1"/>
  <c r="BC19" i="1"/>
  <c r="BA19" i="1"/>
  <c r="AZ19" i="1"/>
  <c r="AY19" i="1"/>
  <c r="AX19" i="1"/>
  <c r="AV19" i="1"/>
  <c r="AU19" i="1"/>
  <c r="AT19" i="1"/>
  <c r="AS19" i="1"/>
  <c r="AR19" i="1"/>
  <c r="AQ19" i="1"/>
  <c r="AP19" i="1"/>
  <c r="AO19" i="1"/>
  <c r="AL19" i="1"/>
  <c r="AK19" i="1"/>
  <c r="AG19" i="1"/>
  <c r="AF19" i="1"/>
  <c r="AB19" i="1"/>
  <c r="AA19" i="1"/>
  <c r="Z19" i="1"/>
  <c r="Y19" i="1"/>
  <c r="X19" i="1"/>
  <c r="W19" i="1"/>
  <c r="U19" i="1"/>
  <c r="T19" i="1"/>
  <c r="S19" i="1"/>
  <c r="R19" i="1"/>
  <c r="Q19" i="1"/>
  <c r="P19" i="1"/>
  <c r="O19" i="1"/>
  <c r="N19" i="1"/>
  <c r="M19" i="1"/>
  <c r="J19" i="1"/>
  <c r="I19" i="1"/>
  <c r="H19" i="1"/>
  <c r="G19" i="1"/>
  <c r="F19" i="1"/>
  <c r="E19" i="1"/>
  <c r="D19" i="1"/>
  <c r="C19" i="1"/>
  <c r="B19" i="1"/>
  <c r="A19" i="1"/>
  <c r="CC18" i="1"/>
  <c r="CB18" i="1"/>
  <c r="CA18" i="1"/>
  <c r="BZ18" i="1"/>
  <c r="BY18" i="1"/>
  <c r="BX18" i="1"/>
  <c r="BW18" i="1"/>
  <c r="BV18" i="1"/>
  <c r="BU18" i="1"/>
  <c r="BT18" i="1"/>
  <c r="BP18" i="1"/>
  <c r="BO18" i="1"/>
  <c r="BN18" i="1"/>
  <c r="BM18" i="1"/>
  <c r="BL18" i="1"/>
  <c r="BK18" i="1"/>
  <c r="BJ18" i="1"/>
  <c r="BF18" i="1"/>
  <c r="BG18" i="1" s="1"/>
  <c r="BE18" i="1"/>
  <c r="BD18" i="1"/>
  <c r="BC18" i="1"/>
  <c r="BA18" i="1"/>
  <c r="AZ18" i="1"/>
  <c r="AY18" i="1"/>
  <c r="AX18" i="1"/>
  <c r="AV18" i="1"/>
  <c r="AU18" i="1"/>
  <c r="AT18" i="1"/>
  <c r="AS18" i="1"/>
  <c r="AR18" i="1"/>
  <c r="AQ18" i="1"/>
  <c r="AP18" i="1"/>
  <c r="AO18" i="1"/>
  <c r="AL18" i="1"/>
  <c r="AK18" i="1"/>
  <c r="AG18" i="1"/>
  <c r="AF18" i="1"/>
  <c r="AB18" i="1"/>
  <c r="AA18" i="1"/>
  <c r="Z18" i="1"/>
  <c r="Y18" i="1"/>
  <c r="X18" i="1"/>
  <c r="W18" i="1"/>
  <c r="U18" i="1"/>
  <c r="T18" i="1"/>
  <c r="S18" i="1"/>
  <c r="R18" i="1"/>
  <c r="Q18" i="1"/>
  <c r="P18" i="1"/>
  <c r="O18" i="1"/>
  <c r="N18" i="1"/>
  <c r="M18" i="1"/>
  <c r="J18" i="1"/>
  <c r="I18" i="1"/>
  <c r="H18" i="1"/>
  <c r="G18" i="1"/>
  <c r="F18" i="1"/>
  <c r="E18" i="1"/>
  <c r="D18" i="1"/>
  <c r="C18" i="1"/>
  <c r="B18" i="1"/>
  <c r="A18" i="1"/>
  <c r="CC17" i="1"/>
  <c r="CB17" i="1"/>
  <c r="CA17" i="1"/>
  <c r="BZ17" i="1"/>
  <c r="BY17" i="1"/>
  <c r="BX17" i="1"/>
  <c r="BW17" i="1"/>
  <c r="BV17" i="1"/>
  <c r="BU17" i="1"/>
  <c r="BT17" i="1"/>
  <c r="BP17" i="1"/>
  <c r="BO17" i="1"/>
  <c r="BN17" i="1"/>
  <c r="BM17" i="1"/>
  <c r="BL17" i="1"/>
  <c r="BK17" i="1"/>
  <c r="BJ17" i="1"/>
  <c r="BF17" i="1"/>
  <c r="BG17" i="1" s="1"/>
  <c r="BE17" i="1"/>
  <c r="BD17" i="1"/>
  <c r="BC17" i="1"/>
  <c r="BA17" i="1"/>
  <c r="BB17" i="1" s="1"/>
  <c r="AZ17" i="1"/>
  <c r="AY17" i="1"/>
  <c r="AX17" i="1"/>
  <c r="AV17" i="1"/>
  <c r="AU17" i="1"/>
  <c r="AT17" i="1"/>
  <c r="AS17" i="1"/>
  <c r="AR17" i="1"/>
  <c r="AQ17" i="1"/>
  <c r="AP17" i="1"/>
  <c r="AO17" i="1"/>
  <c r="AL17" i="1"/>
  <c r="AK17" i="1"/>
  <c r="AG17" i="1"/>
  <c r="AF17" i="1"/>
  <c r="AB17" i="1"/>
  <c r="AA17" i="1"/>
  <c r="Z17" i="1"/>
  <c r="Y17" i="1"/>
  <c r="X17" i="1"/>
  <c r="W17" i="1"/>
  <c r="U17" i="1"/>
  <c r="T17" i="1"/>
  <c r="S17" i="1"/>
  <c r="R17" i="1"/>
  <c r="Q17" i="1"/>
  <c r="P17" i="1"/>
  <c r="O17" i="1"/>
  <c r="N17" i="1"/>
  <c r="M17" i="1"/>
  <c r="J17" i="1"/>
  <c r="I17" i="1"/>
  <c r="H17" i="1"/>
  <c r="G17" i="1"/>
  <c r="F17" i="1"/>
  <c r="E17" i="1"/>
  <c r="D17" i="1"/>
  <c r="C17" i="1"/>
  <c r="B17" i="1"/>
  <c r="A17" i="1"/>
  <c r="AW32" i="1" l="1"/>
  <c r="BB32" i="1"/>
  <c r="BB35" i="1"/>
  <c r="AC17" i="1"/>
  <c r="AC18" i="1"/>
  <c r="AC19" i="1"/>
  <c r="AC20" i="1"/>
  <c r="AC21" i="1"/>
  <c r="AC22" i="1"/>
  <c r="AC23" i="1"/>
  <c r="AC24" i="1"/>
  <c r="AC25" i="1"/>
  <c r="AC26" i="1"/>
  <c r="AC27" i="1"/>
  <c r="AC28" i="1"/>
  <c r="AC29" i="1"/>
  <c r="AC30" i="1"/>
  <c r="AC31" i="1"/>
  <c r="AC32" i="1"/>
  <c r="AC33" i="1"/>
  <c r="AC34" i="1"/>
  <c r="AC35" i="1"/>
  <c r="AC36" i="1"/>
  <c r="AC37" i="1"/>
  <c r="AC38" i="1"/>
  <c r="BB18" i="1"/>
  <c r="BS28" i="1"/>
  <c r="BR28" i="1" s="1"/>
  <c r="BQ28" i="1" s="1"/>
  <c r="AJ38" i="1"/>
  <c r="AI38" i="1" s="1"/>
  <c r="BB38" i="1"/>
  <c r="BI17" i="1"/>
  <c r="BH17" i="1" s="1"/>
  <c r="AW18" i="1"/>
  <c r="BS29" i="1"/>
  <c r="BR29" i="1" s="1"/>
  <c r="BQ29" i="1" s="1"/>
  <c r="BS33" i="1"/>
  <c r="BR33" i="1" s="1"/>
  <c r="BQ33" i="1" s="1"/>
  <c r="BS37" i="1"/>
  <c r="BR37" i="1" s="1"/>
  <c r="BQ37" i="1" s="1"/>
  <c r="AN20" i="1"/>
  <c r="AM20" i="1" s="1"/>
  <c r="BI36" i="1"/>
  <c r="BH36" i="1" s="1"/>
  <c r="AJ37" i="1"/>
  <c r="AI37" i="1" s="1"/>
  <c r="AW37" i="1"/>
  <c r="BB37" i="1"/>
  <c r="BB31" i="1"/>
  <c r="BS21" i="1"/>
  <c r="BR21" i="1" s="1"/>
  <c r="BQ21" i="1" s="1"/>
  <c r="AJ30" i="1"/>
  <c r="AI30" i="1" s="1"/>
  <c r="BS18" i="1"/>
  <c r="BR18" i="1" s="1"/>
  <c r="BQ18" i="1" s="1"/>
  <c r="BS20" i="1"/>
  <c r="BR20" i="1" s="1"/>
  <c r="BQ20" i="1" s="1"/>
  <c r="BI23" i="1"/>
  <c r="BH23" i="1" s="1"/>
  <c r="BI25" i="1"/>
  <c r="BH25" i="1" s="1"/>
  <c r="AW26" i="1"/>
  <c r="BB26" i="1"/>
  <c r="BI27" i="1"/>
  <c r="BH27" i="1" s="1"/>
  <c r="AW28" i="1"/>
  <c r="BB28" i="1"/>
  <c r="BI32" i="1"/>
  <c r="BH32" i="1" s="1"/>
  <c r="BS38" i="1"/>
  <c r="BR38" i="1" s="1"/>
  <c r="BQ38" i="1" s="1"/>
  <c r="BB19" i="1"/>
  <c r="BB21" i="1"/>
  <c r="BS19" i="1"/>
  <c r="BR19" i="1" s="1"/>
  <c r="BQ19" i="1" s="1"/>
  <c r="AJ20" i="1"/>
  <c r="AI20" i="1" s="1"/>
  <c r="AW20" i="1"/>
  <c r="BB20" i="1"/>
  <c r="BS23" i="1"/>
  <c r="BR23" i="1" s="1"/>
  <c r="BQ23" i="1" s="1"/>
  <c r="BB29" i="1"/>
  <c r="AN30" i="1"/>
  <c r="AM30" i="1" s="1"/>
  <c r="AN37" i="1"/>
  <c r="AM37" i="1" s="1"/>
  <c r="AJ17" i="1"/>
  <c r="AI17" i="1" s="1"/>
  <c r="BI21" i="1"/>
  <c r="BH21" i="1" s="1"/>
  <c r="L22" i="1"/>
  <c r="BI22" i="1"/>
  <c r="BH22" i="1" s="1"/>
  <c r="BB23" i="1"/>
  <c r="BS24" i="1"/>
  <c r="BR24" i="1" s="1"/>
  <c r="BQ24" i="1" s="1"/>
  <c r="BS26" i="1"/>
  <c r="BR26" i="1" s="1"/>
  <c r="BQ26" i="1" s="1"/>
  <c r="AN27" i="1"/>
  <c r="AM27" i="1" s="1"/>
  <c r="BI29" i="1"/>
  <c r="BH29" i="1" s="1"/>
  <c r="BI30" i="1"/>
  <c r="BH30" i="1" s="1"/>
  <c r="AJ31" i="1"/>
  <c r="AI31" i="1" s="1"/>
  <c r="AW31" i="1"/>
  <c r="AJ32" i="1"/>
  <c r="AI32" i="1" s="1"/>
  <c r="BS35" i="1"/>
  <c r="BR35" i="1" s="1"/>
  <c r="BQ35" i="1" s="1"/>
  <c r="AN36" i="1"/>
  <c r="AM36" i="1" s="1"/>
  <c r="AN17" i="1"/>
  <c r="AM17" i="1" s="1"/>
  <c r="BI19" i="1"/>
  <c r="BH19" i="1" s="1"/>
  <c r="BB22" i="1"/>
  <c r="BS22" i="1"/>
  <c r="BR22" i="1" s="1"/>
  <c r="BQ22" i="1" s="1"/>
  <c r="BB25" i="1"/>
  <c r="BB27" i="1"/>
  <c r="AN31" i="1"/>
  <c r="AM31" i="1" s="1"/>
  <c r="BS31" i="1"/>
  <c r="BR31" i="1" s="1"/>
  <c r="BQ31" i="1" s="1"/>
  <c r="AN32" i="1"/>
  <c r="AM32" i="1" s="1"/>
  <c r="BI34" i="1"/>
  <c r="BH34" i="1" s="1"/>
  <c r="AW35" i="1"/>
  <c r="AJ36" i="1"/>
  <c r="AI36" i="1" s="1"/>
  <c r="BB36" i="1"/>
  <c r="L17" i="1"/>
  <c r="AW17" i="1"/>
  <c r="AJ18" i="1"/>
  <c r="AI18" i="1" s="1"/>
  <c r="AN19" i="1"/>
  <c r="AM19" i="1" s="1"/>
  <c r="AN21" i="1"/>
  <c r="AM21" i="1" s="1"/>
  <c r="AJ22" i="1"/>
  <c r="AI22" i="1" s="1"/>
  <c r="AW22" i="1"/>
  <c r="AN23" i="1"/>
  <c r="AM23" i="1" s="1"/>
  <c r="AJ24" i="1"/>
  <c r="AI24" i="1" s="1"/>
  <c r="AN25" i="1"/>
  <c r="AM25" i="1" s="1"/>
  <c r="BS25" i="1"/>
  <c r="BR25" i="1" s="1"/>
  <c r="BQ25" i="1" s="1"/>
  <c r="L26" i="1"/>
  <c r="AN26" i="1"/>
  <c r="AM26" i="1" s="1"/>
  <c r="BI26" i="1"/>
  <c r="BH26" i="1" s="1"/>
  <c r="AJ27" i="1"/>
  <c r="AI27" i="1" s="1"/>
  <c r="AW27" i="1"/>
  <c r="AJ28" i="1"/>
  <c r="AI28" i="1" s="1"/>
  <c r="AN29" i="1"/>
  <c r="AM29" i="1" s="1"/>
  <c r="AJ33" i="1"/>
  <c r="AI33" i="1" s="1"/>
  <c r="AJ34" i="1"/>
  <c r="AI34" i="1" s="1"/>
  <c r="AJ35" i="1"/>
  <c r="AI35" i="1" s="1"/>
  <c r="AW36" i="1"/>
  <c r="AW38" i="1"/>
  <c r="L23" i="1"/>
  <c r="L19" i="1"/>
  <c r="L25" i="1"/>
  <c r="L29" i="1"/>
  <c r="BS17" i="1"/>
  <c r="BR17" i="1" s="1"/>
  <c r="BQ17" i="1" s="1"/>
  <c r="L18" i="1"/>
  <c r="AN18" i="1"/>
  <c r="AM18" i="1" s="1"/>
  <c r="BI18" i="1"/>
  <c r="BH18" i="1" s="1"/>
  <c r="AJ19" i="1"/>
  <c r="AI19" i="1" s="1"/>
  <c r="AW19" i="1"/>
  <c r="L20" i="1"/>
  <c r="BI20" i="1"/>
  <c r="BH20" i="1" s="1"/>
  <c r="AJ21" i="1"/>
  <c r="AI21" i="1" s="1"/>
  <c r="AW21" i="1"/>
  <c r="AN22" i="1"/>
  <c r="AM22" i="1" s="1"/>
  <c r="AJ23" i="1"/>
  <c r="AI23" i="1" s="1"/>
  <c r="AW23" i="1"/>
  <c r="L24" i="1"/>
  <c r="AN24" i="1"/>
  <c r="AM24" i="1" s="1"/>
  <c r="BI24" i="1"/>
  <c r="BH24" i="1" s="1"/>
  <c r="AJ25" i="1"/>
  <c r="AI25" i="1" s="1"/>
  <c r="AW25" i="1"/>
  <c r="AJ26" i="1"/>
  <c r="AI26" i="1" s="1"/>
  <c r="BS27" i="1"/>
  <c r="BR27" i="1" s="1"/>
  <c r="BQ27" i="1" s="1"/>
  <c r="L28" i="1"/>
  <c r="AN28" i="1"/>
  <c r="AM28" i="1" s="1"/>
  <c r="BI28" i="1"/>
  <c r="BH28" i="1" s="1"/>
  <c r="AJ29" i="1"/>
  <c r="AI29" i="1" s="1"/>
  <c r="AW29" i="1"/>
  <c r="L30" i="1"/>
  <c r="BS30" i="1"/>
  <c r="BR30" i="1" s="1"/>
  <c r="BQ30" i="1" s="1"/>
  <c r="L31" i="1"/>
  <c r="BI31" i="1"/>
  <c r="BH31" i="1" s="1"/>
  <c r="BS32" i="1"/>
  <c r="BR32" i="1" s="1"/>
  <c r="BQ32" i="1" s="1"/>
  <c r="L33" i="1"/>
  <c r="AN33" i="1"/>
  <c r="AM33" i="1" s="1"/>
  <c r="BI33" i="1"/>
  <c r="BH33" i="1" s="1"/>
  <c r="AN34" i="1"/>
  <c r="AM34" i="1" s="1"/>
  <c r="BS34" i="1"/>
  <c r="BR34" i="1" s="1"/>
  <c r="BQ34" i="1" s="1"/>
  <c r="L35" i="1"/>
  <c r="AN35" i="1"/>
  <c r="AM35" i="1" s="1"/>
  <c r="BI35" i="1"/>
  <c r="BH35" i="1" s="1"/>
  <c r="BS36" i="1"/>
  <c r="BR36" i="1" s="1"/>
  <c r="BQ36" i="1" s="1"/>
  <c r="L37" i="1"/>
  <c r="BI37" i="1"/>
  <c r="BH37" i="1" s="1"/>
  <c r="L21" i="1"/>
  <c r="K22" i="1"/>
  <c r="L27" i="1"/>
  <c r="L32" i="1"/>
  <c r="L34" i="1"/>
  <c r="L36" i="1"/>
  <c r="L38" i="1"/>
  <c r="AN38" i="1"/>
  <c r="AM38" i="1" s="1"/>
  <c r="BI38" i="1"/>
  <c r="BH38" i="1" s="1"/>
  <c r="K38" i="1"/>
  <c r="K37" i="1"/>
  <c r="K35" i="1"/>
  <c r="K34" i="1"/>
  <c r="K33" i="1"/>
  <c r="K32" i="1"/>
  <c r="K31" i="1"/>
  <c r="K30" i="1"/>
  <c r="K29" i="1"/>
  <c r="K28" i="1"/>
  <c r="K27" i="1"/>
  <c r="K26" i="1"/>
  <c r="K25" i="1"/>
  <c r="K24" i="1"/>
  <c r="K23" i="1"/>
  <c r="K21" i="1"/>
  <c r="K20" i="1"/>
  <c r="K19" i="1"/>
  <c r="K18" i="1"/>
  <c r="K17" i="1"/>
  <c r="CC16" i="1"/>
  <c r="CB16" i="1"/>
  <c r="CA16" i="1"/>
  <c r="BZ16" i="1"/>
  <c r="BY16" i="1"/>
  <c r="BX16" i="1"/>
  <c r="BW16" i="1"/>
  <c r="BV16" i="1"/>
  <c r="BU16" i="1"/>
  <c r="BT16" i="1"/>
  <c r="BP16" i="1"/>
  <c r="BO16" i="1"/>
  <c r="BN16" i="1"/>
  <c r="BM16" i="1"/>
  <c r="BL16" i="1"/>
  <c r="BK16" i="1"/>
  <c r="BJ16" i="1"/>
  <c r="BF16" i="1"/>
  <c r="BG16" i="1" s="1"/>
  <c r="BE16" i="1"/>
  <c r="BD16" i="1"/>
  <c r="BC16" i="1"/>
  <c r="BA16" i="1"/>
  <c r="BB16" i="1" s="1"/>
  <c r="AZ16" i="1"/>
  <c r="AY16" i="1"/>
  <c r="AX16" i="1"/>
  <c r="AV16" i="1"/>
  <c r="AU16" i="1"/>
  <c r="AT16" i="1"/>
  <c r="AS16" i="1"/>
  <c r="AR16" i="1"/>
  <c r="AQ16" i="1"/>
  <c r="AP16" i="1"/>
  <c r="AO16" i="1"/>
  <c r="AL16" i="1"/>
  <c r="AK16" i="1"/>
  <c r="AH16" i="1"/>
  <c r="AG16" i="1"/>
  <c r="AF16" i="1"/>
  <c r="AB16" i="1"/>
  <c r="AA16" i="1"/>
  <c r="Y16" i="1"/>
  <c r="X16" i="1"/>
  <c r="W16" i="1"/>
  <c r="V16" i="1"/>
  <c r="U16" i="1"/>
  <c r="T16" i="1"/>
  <c r="S16" i="1"/>
  <c r="R16" i="1"/>
  <c r="Q16" i="1"/>
  <c r="P16" i="1"/>
  <c r="O16" i="1"/>
  <c r="N16" i="1"/>
  <c r="M16" i="1"/>
  <c r="J16" i="1"/>
  <c r="I16" i="1"/>
  <c r="H16" i="1"/>
  <c r="G16" i="1"/>
  <c r="F16" i="1"/>
  <c r="E16" i="1"/>
  <c r="D16" i="1"/>
  <c r="C16" i="1"/>
  <c r="B16" i="1"/>
  <c r="A16" i="1"/>
  <c r="CC15" i="1"/>
  <c r="CB15" i="1"/>
  <c r="CA15" i="1"/>
  <c r="BZ15" i="1"/>
  <c r="BY15" i="1"/>
  <c r="BX15" i="1"/>
  <c r="BW15" i="1"/>
  <c r="BV15" i="1"/>
  <c r="BU15" i="1"/>
  <c r="BT15" i="1"/>
  <c r="BP15" i="1"/>
  <c r="BO15" i="1"/>
  <c r="BN15" i="1"/>
  <c r="BM15" i="1"/>
  <c r="BL15" i="1"/>
  <c r="BK15" i="1"/>
  <c r="BJ15" i="1"/>
  <c r="BF15" i="1"/>
  <c r="BG15" i="1" s="1"/>
  <c r="BE15" i="1"/>
  <c r="BD15" i="1"/>
  <c r="BC15" i="1"/>
  <c r="BA15" i="1"/>
  <c r="BB15" i="1" s="1"/>
  <c r="AZ15" i="1"/>
  <c r="AY15" i="1"/>
  <c r="AX15" i="1"/>
  <c r="AV15" i="1"/>
  <c r="AU15" i="1"/>
  <c r="AT15" i="1"/>
  <c r="AS15" i="1"/>
  <c r="AR15" i="1"/>
  <c r="AQ15" i="1"/>
  <c r="AP15" i="1"/>
  <c r="AO15" i="1"/>
  <c r="AL15" i="1"/>
  <c r="AK15" i="1"/>
  <c r="AJ15" i="1" s="1"/>
  <c r="AH15" i="1"/>
  <c r="AG15" i="1"/>
  <c r="AF15" i="1"/>
  <c r="AB15" i="1"/>
  <c r="AA15" i="1"/>
  <c r="Y15" i="1"/>
  <c r="X15" i="1"/>
  <c r="W15" i="1"/>
  <c r="V15" i="1"/>
  <c r="U15" i="1"/>
  <c r="T15" i="1"/>
  <c r="S15" i="1"/>
  <c r="R15" i="1"/>
  <c r="Q15" i="1"/>
  <c r="P15" i="1"/>
  <c r="O15" i="1"/>
  <c r="N15" i="1"/>
  <c r="M15" i="1"/>
  <c r="J15" i="1"/>
  <c r="I15" i="1"/>
  <c r="H15" i="1"/>
  <c r="G15" i="1"/>
  <c r="F15" i="1"/>
  <c r="E15" i="1"/>
  <c r="D15" i="1"/>
  <c r="C15" i="1"/>
  <c r="B15" i="1"/>
  <c r="A15" i="1"/>
  <c r="CC14" i="1"/>
  <c r="CB14" i="1"/>
  <c r="CA14" i="1"/>
  <c r="BZ14" i="1"/>
  <c r="BY14" i="1"/>
  <c r="BX14" i="1"/>
  <c r="BW14" i="1"/>
  <c r="BV14" i="1"/>
  <c r="BU14" i="1"/>
  <c r="BT14" i="1"/>
  <c r="BP14" i="1"/>
  <c r="BO14" i="1"/>
  <c r="BN14" i="1"/>
  <c r="BM14" i="1"/>
  <c r="BL14" i="1"/>
  <c r="BK14" i="1"/>
  <c r="BJ14" i="1"/>
  <c r="BF14" i="1"/>
  <c r="BG14" i="1" s="1"/>
  <c r="BE14" i="1"/>
  <c r="BD14" i="1"/>
  <c r="BC14" i="1"/>
  <c r="BA14" i="1"/>
  <c r="BB14" i="1" s="1"/>
  <c r="AZ14" i="1"/>
  <c r="AY14" i="1"/>
  <c r="AX14" i="1"/>
  <c r="AV14" i="1"/>
  <c r="AU14" i="1"/>
  <c r="AT14" i="1"/>
  <c r="AS14" i="1"/>
  <c r="AR14" i="1"/>
  <c r="AQ14" i="1"/>
  <c r="AP14" i="1"/>
  <c r="AO14" i="1"/>
  <c r="AL14" i="1"/>
  <c r="AK14" i="1"/>
  <c r="AH14" i="1"/>
  <c r="AG14" i="1"/>
  <c r="AF14" i="1"/>
  <c r="AB14" i="1"/>
  <c r="AA14" i="1"/>
  <c r="Y14" i="1"/>
  <c r="X14" i="1"/>
  <c r="W14" i="1"/>
  <c r="V14" i="1"/>
  <c r="U14" i="1"/>
  <c r="T14" i="1"/>
  <c r="S14" i="1"/>
  <c r="R14" i="1"/>
  <c r="Q14" i="1"/>
  <c r="P14" i="1"/>
  <c r="O14" i="1"/>
  <c r="N14" i="1"/>
  <c r="M14" i="1"/>
  <c r="J14" i="1"/>
  <c r="I14" i="1"/>
  <c r="H14" i="1"/>
  <c r="G14" i="1"/>
  <c r="F14" i="1"/>
  <c r="E14" i="1"/>
  <c r="D14" i="1"/>
  <c r="C14" i="1"/>
  <c r="B14" i="1"/>
  <c r="A14" i="1"/>
  <c r="CC13" i="1"/>
  <c r="CB13" i="1"/>
  <c r="CA13" i="1"/>
  <c r="BZ13" i="1"/>
  <c r="BY13" i="1"/>
  <c r="BX13" i="1"/>
  <c r="BW13" i="1"/>
  <c r="BV13" i="1"/>
  <c r="BU13" i="1"/>
  <c r="BT13" i="1"/>
  <c r="BP13" i="1"/>
  <c r="BO13" i="1"/>
  <c r="BN13" i="1"/>
  <c r="BM13" i="1"/>
  <c r="BL13" i="1"/>
  <c r="BK13" i="1"/>
  <c r="BJ13" i="1"/>
  <c r="BF13" i="1"/>
  <c r="BG13" i="1" s="1"/>
  <c r="BE13" i="1"/>
  <c r="BD13" i="1"/>
  <c r="BC13" i="1"/>
  <c r="BA13" i="1"/>
  <c r="BB13" i="1" s="1"/>
  <c r="AZ13" i="1"/>
  <c r="AY13" i="1"/>
  <c r="AX13" i="1"/>
  <c r="AV13" i="1"/>
  <c r="AU13" i="1"/>
  <c r="AT13" i="1"/>
  <c r="AS13" i="1"/>
  <c r="AR13" i="1"/>
  <c r="AQ13" i="1"/>
  <c r="AP13" i="1"/>
  <c r="AO13" i="1"/>
  <c r="AL13" i="1"/>
  <c r="AK13" i="1"/>
  <c r="AJ13" i="1" s="1"/>
  <c r="AH13" i="1"/>
  <c r="AG13" i="1"/>
  <c r="AF13" i="1"/>
  <c r="AB13" i="1"/>
  <c r="AA13" i="1"/>
  <c r="Y13" i="1"/>
  <c r="X13" i="1"/>
  <c r="W13" i="1"/>
  <c r="V13" i="1"/>
  <c r="U13" i="1"/>
  <c r="T13" i="1"/>
  <c r="S13" i="1"/>
  <c r="R13" i="1"/>
  <c r="Q13" i="1"/>
  <c r="P13" i="1"/>
  <c r="O13" i="1"/>
  <c r="N13" i="1"/>
  <c r="M13" i="1"/>
  <c r="J13" i="1"/>
  <c r="I13" i="1"/>
  <c r="H13" i="1"/>
  <c r="G13" i="1"/>
  <c r="F13" i="1"/>
  <c r="E13" i="1"/>
  <c r="D13" i="1"/>
  <c r="C13" i="1"/>
  <c r="B13" i="1"/>
  <c r="A13" i="1"/>
  <c r="CC12" i="1"/>
  <c r="CB12" i="1"/>
  <c r="CA12" i="1"/>
  <c r="BZ12" i="1"/>
  <c r="BY12" i="1"/>
  <c r="BX12" i="1"/>
  <c r="BW12" i="1"/>
  <c r="BV12" i="1"/>
  <c r="BU12" i="1"/>
  <c r="BT12" i="1"/>
  <c r="BP12" i="1"/>
  <c r="BO12" i="1"/>
  <c r="BN12" i="1"/>
  <c r="BM12" i="1"/>
  <c r="BL12" i="1"/>
  <c r="BK12" i="1"/>
  <c r="BJ12" i="1"/>
  <c r="BF12" i="1"/>
  <c r="BG12" i="1" s="1"/>
  <c r="BE12" i="1"/>
  <c r="BD12" i="1"/>
  <c r="BC12" i="1"/>
  <c r="BA12" i="1"/>
  <c r="BB12" i="1" s="1"/>
  <c r="AZ12" i="1"/>
  <c r="AY12" i="1"/>
  <c r="AX12" i="1"/>
  <c r="AV12" i="1"/>
  <c r="AU12" i="1"/>
  <c r="AT12" i="1"/>
  <c r="AS12" i="1"/>
  <c r="AR12" i="1"/>
  <c r="AQ12" i="1"/>
  <c r="AP12" i="1"/>
  <c r="AO12" i="1"/>
  <c r="AL12" i="1"/>
  <c r="AK12" i="1"/>
  <c r="AH12" i="1"/>
  <c r="AG12" i="1"/>
  <c r="AF12" i="1"/>
  <c r="AB12" i="1"/>
  <c r="AA12" i="1"/>
  <c r="Z12" i="1"/>
  <c r="Y12" i="1"/>
  <c r="W12" i="1"/>
  <c r="V12" i="1"/>
  <c r="U12" i="1"/>
  <c r="T12" i="1"/>
  <c r="S12" i="1"/>
  <c r="R12" i="1"/>
  <c r="Q12" i="1"/>
  <c r="P12" i="1"/>
  <c r="O12" i="1"/>
  <c r="N12" i="1"/>
  <c r="M12" i="1"/>
  <c r="J12" i="1"/>
  <c r="I12" i="1"/>
  <c r="H12" i="1"/>
  <c r="G12" i="1"/>
  <c r="F12" i="1"/>
  <c r="E12" i="1"/>
  <c r="D12" i="1"/>
  <c r="C12" i="1"/>
  <c r="B12" i="1"/>
  <c r="A12" i="1"/>
  <c r="CC11" i="1"/>
  <c r="CB11" i="1"/>
  <c r="CA11" i="1"/>
  <c r="BZ11" i="1"/>
  <c r="BY11" i="1"/>
  <c r="BX11" i="1"/>
  <c r="BW11" i="1"/>
  <c r="BV11" i="1"/>
  <c r="BU11" i="1"/>
  <c r="BT11" i="1"/>
  <c r="BP11" i="1"/>
  <c r="BO11" i="1"/>
  <c r="BN11" i="1"/>
  <c r="BM11" i="1"/>
  <c r="BL11" i="1"/>
  <c r="BK11" i="1"/>
  <c r="BJ11" i="1"/>
  <c r="BF11" i="1"/>
  <c r="BG11" i="1" s="1"/>
  <c r="BE11" i="1"/>
  <c r="BD11" i="1"/>
  <c r="BC11" i="1"/>
  <c r="BA11" i="1"/>
  <c r="BB11" i="1" s="1"/>
  <c r="AZ11" i="1"/>
  <c r="AY11" i="1"/>
  <c r="AX11" i="1"/>
  <c r="AV11" i="1"/>
  <c r="AU11" i="1"/>
  <c r="AT11" i="1"/>
  <c r="AS11" i="1"/>
  <c r="AR11" i="1"/>
  <c r="AQ11" i="1"/>
  <c r="AP11" i="1"/>
  <c r="AO11" i="1"/>
  <c r="AL11" i="1"/>
  <c r="AK11" i="1"/>
  <c r="AJ11" i="1" s="1"/>
  <c r="AH11" i="1"/>
  <c r="AG11" i="1"/>
  <c r="AF11" i="1"/>
  <c r="AB11" i="1"/>
  <c r="AA11" i="1"/>
  <c r="Z11" i="1"/>
  <c r="Y11" i="1"/>
  <c r="W11" i="1"/>
  <c r="V11" i="1"/>
  <c r="U11" i="1"/>
  <c r="T11" i="1"/>
  <c r="S11" i="1"/>
  <c r="R11" i="1"/>
  <c r="Q11" i="1"/>
  <c r="P11" i="1"/>
  <c r="O11" i="1"/>
  <c r="N11" i="1"/>
  <c r="M11" i="1"/>
  <c r="J11" i="1"/>
  <c r="I11" i="1"/>
  <c r="H11" i="1"/>
  <c r="G11" i="1"/>
  <c r="F11" i="1"/>
  <c r="E11" i="1"/>
  <c r="D11" i="1"/>
  <c r="C11" i="1"/>
  <c r="B11" i="1"/>
  <c r="A11" i="1"/>
  <c r="CC10" i="1"/>
  <c r="CB10" i="1"/>
  <c r="CA10" i="1"/>
  <c r="BZ10" i="1"/>
  <c r="BY10" i="1"/>
  <c r="BX10" i="1"/>
  <c r="BW10" i="1"/>
  <c r="BV10" i="1"/>
  <c r="BU10" i="1"/>
  <c r="BT10" i="1"/>
  <c r="BP10" i="1"/>
  <c r="BO10" i="1"/>
  <c r="BN10" i="1"/>
  <c r="BM10" i="1"/>
  <c r="BL10" i="1"/>
  <c r="BK10" i="1"/>
  <c r="BJ10" i="1"/>
  <c r="BF10" i="1"/>
  <c r="BG10" i="1" s="1"/>
  <c r="BE10" i="1"/>
  <c r="BD10" i="1"/>
  <c r="BC10" i="1"/>
  <c r="BA10" i="1"/>
  <c r="BB10" i="1" s="1"/>
  <c r="AZ10" i="1"/>
  <c r="AY10" i="1"/>
  <c r="AX10" i="1"/>
  <c r="AV10" i="1"/>
  <c r="AU10" i="1"/>
  <c r="AT10" i="1"/>
  <c r="AS10" i="1"/>
  <c r="AR10" i="1"/>
  <c r="AQ10" i="1"/>
  <c r="AP10" i="1"/>
  <c r="AO10" i="1"/>
  <c r="AL10" i="1"/>
  <c r="AK10" i="1"/>
  <c r="AH10" i="1"/>
  <c r="AG10" i="1"/>
  <c r="AF10" i="1"/>
  <c r="AB10" i="1"/>
  <c r="AA10" i="1"/>
  <c r="Z10" i="1"/>
  <c r="Y10" i="1"/>
  <c r="W10" i="1"/>
  <c r="V10" i="1"/>
  <c r="U10" i="1"/>
  <c r="T10" i="1"/>
  <c r="S10" i="1"/>
  <c r="R10" i="1"/>
  <c r="Q10" i="1"/>
  <c r="P10" i="1"/>
  <c r="O10" i="1"/>
  <c r="N10" i="1"/>
  <c r="M10" i="1"/>
  <c r="J10" i="1"/>
  <c r="I10" i="1"/>
  <c r="H10" i="1"/>
  <c r="G10" i="1"/>
  <c r="F10" i="1"/>
  <c r="E10" i="1"/>
  <c r="D10" i="1"/>
  <c r="C10" i="1"/>
  <c r="B10" i="1"/>
  <c r="A10" i="1"/>
  <c r="CC9" i="1"/>
  <c r="CB9" i="1"/>
  <c r="CA9" i="1"/>
  <c r="BZ9" i="1"/>
  <c r="BY9" i="1"/>
  <c r="BX9" i="1"/>
  <c r="BW9" i="1"/>
  <c r="BV9" i="1"/>
  <c r="BU9" i="1"/>
  <c r="BT9" i="1"/>
  <c r="BP9" i="1"/>
  <c r="BO9" i="1"/>
  <c r="BN9" i="1"/>
  <c r="BM9" i="1"/>
  <c r="BL9" i="1"/>
  <c r="BK9" i="1"/>
  <c r="BJ9" i="1"/>
  <c r="BF9" i="1"/>
  <c r="BG9" i="1" s="1"/>
  <c r="BE9" i="1"/>
  <c r="BD9" i="1"/>
  <c r="BC9" i="1"/>
  <c r="BA9" i="1"/>
  <c r="BB9" i="1" s="1"/>
  <c r="AZ9" i="1"/>
  <c r="AY9" i="1"/>
  <c r="AX9" i="1"/>
  <c r="AV9" i="1"/>
  <c r="AU9" i="1"/>
  <c r="AT9" i="1"/>
  <c r="AS9" i="1"/>
  <c r="AR9" i="1"/>
  <c r="AQ9" i="1"/>
  <c r="AP9" i="1"/>
  <c r="AO9" i="1"/>
  <c r="AL9" i="1"/>
  <c r="AK9" i="1"/>
  <c r="AJ9" i="1" s="1"/>
  <c r="AH9" i="1"/>
  <c r="AB9" i="1"/>
  <c r="AA9" i="1"/>
  <c r="AC9" i="1" s="1"/>
  <c r="Z9" i="1"/>
  <c r="Y9" i="1"/>
  <c r="W9" i="1"/>
  <c r="V9" i="1"/>
  <c r="U9" i="1"/>
  <c r="T9" i="1"/>
  <c r="S9" i="1"/>
  <c r="R9" i="1"/>
  <c r="Q9" i="1"/>
  <c r="P9" i="1"/>
  <c r="O9" i="1"/>
  <c r="N9" i="1"/>
  <c r="M9" i="1"/>
  <c r="J9" i="1"/>
  <c r="I9" i="1"/>
  <c r="H9" i="1"/>
  <c r="G9" i="1"/>
  <c r="F9" i="1"/>
  <c r="E9" i="1"/>
  <c r="D9" i="1"/>
  <c r="C9" i="1"/>
  <c r="B9" i="1"/>
  <c r="A9" i="1"/>
  <c r="CC8" i="1"/>
  <c r="CB8" i="1"/>
  <c r="CA8" i="1"/>
  <c r="BZ8" i="1"/>
  <c r="BY8" i="1"/>
  <c r="BX8" i="1"/>
  <c r="BW8" i="1"/>
  <c r="BV8" i="1"/>
  <c r="BU8" i="1"/>
  <c r="BT8" i="1"/>
  <c r="BP8" i="1"/>
  <c r="BO8" i="1"/>
  <c r="BN8" i="1"/>
  <c r="BM8" i="1"/>
  <c r="BL8" i="1"/>
  <c r="BK8" i="1"/>
  <c r="BJ8" i="1"/>
  <c r="BF8" i="1"/>
  <c r="BG8" i="1" s="1"/>
  <c r="BE8" i="1"/>
  <c r="BD8" i="1"/>
  <c r="BC8" i="1"/>
  <c r="BA8" i="1"/>
  <c r="BB8" i="1" s="1"/>
  <c r="AZ8" i="1"/>
  <c r="AY8" i="1"/>
  <c r="AX8" i="1"/>
  <c r="AV8" i="1"/>
  <c r="AU8" i="1"/>
  <c r="AT8" i="1"/>
  <c r="AS8" i="1"/>
  <c r="AR8" i="1"/>
  <c r="AQ8" i="1"/>
  <c r="AP8" i="1"/>
  <c r="AO8" i="1"/>
  <c r="AL8" i="1"/>
  <c r="AK8" i="1"/>
  <c r="AG8" i="1"/>
  <c r="AF8" i="1"/>
  <c r="AB8" i="1"/>
  <c r="AA8" i="1"/>
  <c r="Z8" i="1"/>
  <c r="Y8" i="1"/>
  <c r="X8" i="1"/>
  <c r="W8" i="1"/>
  <c r="U8" i="1"/>
  <c r="T8" i="1"/>
  <c r="S8" i="1"/>
  <c r="R8" i="1"/>
  <c r="Q8" i="1"/>
  <c r="P8" i="1"/>
  <c r="O8" i="1"/>
  <c r="N8" i="1"/>
  <c r="M8" i="1"/>
  <c r="J8" i="1"/>
  <c r="I8" i="1"/>
  <c r="H8" i="1"/>
  <c r="G8" i="1"/>
  <c r="F8" i="1"/>
  <c r="E8" i="1"/>
  <c r="D8" i="1"/>
  <c r="C8" i="1"/>
  <c r="B8" i="1"/>
  <c r="A8" i="1"/>
  <c r="CC7" i="1"/>
  <c r="CB7" i="1"/>
  <c r="CA7" i="1"/>
  <c r="BZ7" i="1"/>
  <c r="BY7" i="1"/>
  <c r="BX7" i="1"/>
  <c r="BW7" i="1"/>
  <c r="BV7" i="1"/>
  <c r="BU7" i="1"/>
  <c r="BT7" i="1"/>
  <c r="BP7" i="1"/>
  <c r="BO7" i="1"/>
  <c r="BN7" i="1"/>
  <c r="BM7" i="1"/>
  <c r="BL7" i="1"/>
  <c r="BK7" i="1"/>
  <c r="BJ7" i="1"/>
  <c r="BF7" i="1"/>
  <c r="BG7" i="1" s="1"/>
  <c r="BE7" i="1"/>
  <c r="BD7" i="1"/>
  <c r="BC7" i="1"/>
  <c r="BA7" i="1"/>
  <c r="BB7" i="1" s="1"/>
  <c r="AZ7" i="1"/>
  <c r="AY7" i="1"/>
  <c r="AX7" i="1"/>
  <c r="AV7" i="1"/>
  <c r="AU7" i="1"/>
  <c r="AT7" i="1"/>
  <c r="AS7" i="1"/>
  <c r="AR7" i="1"/>
  <c r="AQ7" i="1"/>
  <c r="AP7" i="1"/>
  <c r="AO7" i="1"/>
  <c r="AL7" i="1"/>
  <c r="AK7" i="1"/>
  <c r="AG7" i="1"/>
  <c r="AF7" i="1"/>
  <c r="AB7" i="1"/>
  <c r="AA7" i="1"/>
  <c r="Z7" i="1"/>
  <c r="Y7" i="1"/>
  <c r="X7" i="1"/>
  <c r="W7" i="1"/>
  <c r="U7" i="1"/>
  <c r="T7" i="1"/>
  <c r="S7" i="1"/>
  <c r="R7" i="1"/>
  <c r="Q7" i="1"/>
  <c r="P7" i="1"/>
  <c r="O7" i="1"/>
  <c r="N7" i="1"/>
  <c r="M7" i="1"/>
  <c r="J7" i="1"/>
  <c r="I7" i="1"/>
  <c r="H7" i="1"/>
  <c r="G7" i="1"/>
  <c r="F7" i="1"/>
  <c r="E7" i="1"/>
  <c r="D7" i="1"/>
  <c r="C7" i="1"/>
  <c r="B7" i="1"/>
  <c r="A7" i="1"/>
  <c r="CC6" i="1"/>
  <c r="CB6" i="1"/>
  <c r="CA6" i="1"/>
  <c r="BZ6" i="1"/>
  <c r="BY6" i="1"/>
  <c r="BX6" i="1"/>
  <c r="BW6" i="1"/>
  <c r="BV6" i="1"/>
  <c r="BU6" i="1"/>
  <c r="BT6" i="1"/>
  <c r="BP6" i="1"/>
  <c r="BO6" i="1"/>
  <c r="BN6" i="1"/>
  <c r="BM6" i="1"/>
  <c r="BL6" i="1"/>
  <c r="BK6" i="1"/>
  <c r="BJ6" i="1"/>
  <c r="BF6" i="1"/>
  <c r="BG6" i="1" s="1"/>
  <c r="BE6" i="1"/>
  <c r="BD6" i="1"/>
  <c r="BC6" i="1"/>
  <c r="BA6" i="1"/>
  <c r="BB6" i="1" s="1"/>
  <c r="AZ6" i="1"/>
  <c r="AY6" i="1"/>
  <c r="AX6" i="1"/>
  <c r="AV6" i="1"/>
  <c r="AU6" i="1"/>
  <c r="AT6" i="1"/>
  <c r="AS6" i="1"/>
  <c r="AR6" i="1"/>
  <c r="AQ6" i="1"/>
  <c r="AP6" i="1"/>
  <c r="AO6" i="1"/>
  <c r="AL6" i="1"/>
  <c r="AK6" i="1"/>
  <c r="AG6" i="1"/>
  <c r="AF6" i="1"/>
  <c r="AB6" i="1"/>
  <c r="AA6" i="1"/>
  <c r="Z6" i="1"/>
  <c r="Y6" i="1"/>
  <c r="X6" i="1"/>
  <c r="W6" i="1"/>
  <c r="U6" i="1"/>
  <c r="T6" i="1"/>
  <c r="S6" i="1"/>
  <c r="R6" i="1"/>
  <c r="Q6" i="1"/>
  <c r="P6" i="1"/>
  <c r="O6" i="1"/>
  <c r="N6" i="1"/>
  <c r="M6" i="1"/>
  <c r="J6" i="1"/>
  <c r="I6" i="1"/>
  <c r="H6" i="1"/>
  <c r="G6" i="1"/>
  <c r="F6" i="1"/>
  <c r="E6" i="1"/>
  <c r="D6" i="1"/>
  <c r="C6" i="1"/>
  <c r="B6" i="1"/>
  <c r="A6" i="1"/>
  <c r="CC5" i="1"/>
  <c r="CB5" i="1"/>
  <c r="CA5" i="1"/>
  <c r="BZ5" i="1"/>
  <c r="BY5" i="1"/>
  <c r="BX5" i="1"/>
  <c r="BW5" i="1"/>
  <c r="BV5" i="1"/>
  <c r="BU5" i="1"/>
  <c r="BT5" i="1"/>
  <c r="BP5" i="1"/>
  <c r="BO5" i="1"/>
  <c r="BN5" i="1"/>
  <c r="BM5" i="1"/>
  <c r="BL5" i="1"/>
  <c r="BK5" i="1"/>
  <c r="BJ5" i="1"/>
  <c r="BF5" i="1"/>
  <c r="BG5" i="1" s="1"/>
  <c r="BE5" i="1"/>
  <c r="BD5" i="1"/>
  <c r="BC5" i="1"/>
  <c r="BA5" i="1"/>
  <c r="BB5" i="1" s="1"/>
  <c r="AZ5" i="1"/>
  <c r="AY5" i="1"/>
  <c r="AX5" i="1"/>
  <c r="AV5" i="1"/>
  <c r="AU5" i="1"/>
  <c r="AT5" i="1"/>
  <c r="AS5" i="1"/>
  <c r="AR5" i="1"/>
  <c r="AQ5" i="1"/>
  <c r="AP5" i="1"/>
  <c r="AO5" i="1"/>
  <c r="AL5" i="1"/>
  <c r="AK5" i="1"/>
  <c r="AG5" i="1"/>
  <c r="AF5" i="1"/>
  <c r="AB5" i="1"/>
  <c r="AA5" i="1"/>
  <c r="Z5" i="1"/>
  <c r="Y5" i="1"/>
  <c r="X5" i="1"/>
  <c r="W5" i="1"/>
  <c r="U5" i="1"/>
  <c r="T5" i="1"/>
  <c r="S5" i="1"/>
  <c r="R5" i="1"/>
  <c r="Q5" i="1"/>
  <c r="P5" i="1"/>
  <c r="O5" i="1"/>
  <c r="N5" i="1"/>
  <c r="M5" i="1"/>
  <c r="J5" i="1"/>
  <c r="I5" i="1"/>
  <c r="H5" i="1"/>
  <c r="G5" i="1"/>
  <c r="F5" i="1"/>
  <c r="E5" i="1"/>
  <c r="D5" i="1"/>
  <c r="C5" i="1"/>
  <c r="B5" i="1"/>
  <c r="A5" i="1"/>
  <c r="AJ12" i="1" l="1"/>
  <c r="AJ16" i="1"/>
  <c r="AJ10" i="1"/>
  <c r="AI10" i="1" s="1"/>
  <c r="AJ14" i="1"/>
  <c r="AE20" i="1"/>
  <c r="AD20" i="1"/>
  <c r="AE36" i="1"/>
  <c r="AD36" i="1" s="1"/>
  <c r="AE32" i="1"/>
  <c r="AD32" i="1"/>
  <c r="AE28" i="1"/>
  <c r="AD28" i="1"/>
  <c r="AE18" i="1"/>
  <c r="AD18" i="1"/>
  <c r="AE38" i="1"/>
  <c r="AD38" i="1" s="1"/>
  <c r="AE34" i="1"/>
  <c r="AD34" i="1"/>
  <c r="AE30" i="1"/>
  <c r="AD30" i="1"/>
  <c r="AE26" i="1"/>
  <c r="AD26" i="1"/>
  <c r="AE24" i="1"/>
  <c r="AD24" i="1"/>
  <c r="AE22" i="1"/>
  <c r="AD22" i="1"/>
  <c r="AD9" i="1"/>
  <c r="AE37" i="1"/>
  <c r="AD37" i="1" s="1"/>
  <c r="AE35" i="1"/>
  <c r="AE33" i="1"/>
  <c r="AD33" i="1"/>
  <c r="AE31" i="1"/>
  <c r="AD31" i="1"/>
  <c r="AE29" i="1"/>
  <c r="AD29" i="1"/>
  <c r="AE27" i="1"/>
  <c r="AD27" i="1"/>
  <c r="AE25" i="1"/>
  <c r="AD25" i="1"/>
  <c r="AE23" i="1"/>
  <c r="AD23" i="1"/>
  <c r="AE21" i="1"/>
  <c r="AD21" i="1"/>
  <c r="AE19" i="1"/>
  <c r="AD19" i="1"/>
  <c r="AE17" i="1"/>
  <c r="AD17" i="1"/>
  <c r="AC10" i="1"/>
  <c r="AC11" i="1"/>
  <c r="AC14" i="1"/>
  <c r="AC5" i="1"/>
  <c r="AC6" i="1"/>
  <c r="AC7" i="1"/>
  <c r="AC8" i="1"/>
  <c r="AE9" i="1"/>
  <c r="AC12" i="1"/>
  <c r="AC13" i="1"/>
  <c r="AC15" i="1"/>
  <c r="AC16" i="1"/>
  <c r="L9" i="1"/>
  <c r="AW9" i="1"/>
  <c r="BI5" i="1"/>
  <c r="BH5" i="1" s="1"/>
  <c r="AN7" i="1"/>
  <c r="AM7" i="1" s="1"/>
  <c r="BI7" i="1"/>
  <c r="BH7" i="1" s="1"/>
  <c r="AW16" i="1"/>
  <c r="AN13" i="1"/>
  <c r="AM13" i="1" s="1"/>
  <c r="BS9" i="1"/>
  <c r="BR9" i="1" s="1"/>
  <c r="BQ9" i="1" s="1"/>
  <c r="BS11" i="1"/>
  <c r="BR11" i="1" s="1"/>
  <c r="BQ11" i="1" s="1"/>
  <c r="L12" i="1"/>
  <c r="BS15" i="1"/>
  <c r="BR15" i="1" s="1"/>
  <c r="BQ15" i="1" s="1"/>
  <c r="L16" i="1"/>
  <c r="BS8" i="1"/>
  <c r="BR8" i="1" s="1"/>
  <c r="BQ8" i="1" s="1"/>
  <c r="AN9" i="1"/>
  <c r="AM9" i="1" s="1"/>
  <c r="AN10" i="1"/>
  <c r="AM10" i="1" s="1"/>
  <c r="AN16" i="1"/>
  <c r="AM16" i="1" s="1"/>
  <c r="AJ5" i="1"/>
  <c r="AI5" i="1" s="1"/>
  <c r="AW5" i="1"/>
  <c r="BI6" i="1"/>
  <c r="BH6" i="1" s="1"/>
  <c r="BS6" i="1"/>
  <c r="BR6" i="1" s="1"/>
  <c r="BQ6" i="1" s="1"/>
  <c r="K9" i="1"/>
  <c r="BS5" i="1"/>
  <c r="BR5" i="1" s="1"/>
  <c r="BQ5" i="1" s="1"/>
  <c r="AI9" i="1"/>
  <c r="BS14" i="1"/>
  <c r="BR14" i="1" s="1"/>
  <c r="BQ14" i="1" s="1"/>
  <c r="AN6" i="1"/>
  <c r="AM6" i="1" s="1"/>
  <c r="BI9" i="1"/>
  <c r="BH9" i="1" s="1"/>
  <c r="AW10" i="1"/>
  <c r="AN11" i="1"/>
  <c r="AM11" i="1" s="1"/>
  <c r="BS13" i="1"/>
  <c r="BR13" i="1" s="1"/>
  <c r="BQ13" i="1" s="1"/>
  <c r="AI14" i="1"/>
  <c r="AW14" i="1"/>
  <c r="AN15" i="1"/>
  <c r="AM15" i="1" s="1"/>
  <c r="BI16" i="1"/>
  <c r="BH16" i="1" s="1"/>
  <c r="AJ6" i="1"/>
  <c r="AI6" i="1" s="1"/>
  <c r="AW6" i="1"/>
  <c r="L7" i="1"/>
  <c r="BS7" i="1"/>
  <c r="BR7" i="1" s="1"/>
  <c r="BQ7" i="1" s="1"/>
  <c r="AW8" i="1"/>
  <c r="BI10" i="1"/>
  <c r="BH10" i="1" s="1"/>
  <c r="AI11" i="1"/>
  <c r="AW11" i="1"/>
  <c r="AN12" i="1"/>
  <c r="AM12" i="1" s="1"/>
  <c r="BI12" i="1"/>
  <c r="BH12" i="1" s="1"/>
  <c r="BS12" i="1"/>
  <c r="BR12" i="1" s="1"/>
  <c r="BQ12" i="1" s="1"/>
  <c r="L13" i="1"/>
  <c r="AI13" i="1"/>
  <c r="AW13" i="1"/>
  <c r="AW15" i="1"/>
  <c r="BS16" i="1"/>
  <c r="BR16" i="1" s="1"/>
  <c r="BQ16" i="1" s="1"/>
  <c r="L6" i="1"/>
  <c r="L5" i="1"/>
  <c r="L10" i="1"/>
  <c r="AJ8" i="1"/>
  <c r="AI8" i="1" s="1"/>
  <c r="AN14" i="1"/>
  <c r="AM14" i="1" s="1"/>
  <c r="AI15" i="1"/>
  <c r="K16" i="1"/>
  <c r="AN5" i="1"/>
  <c r="AM5" i="1" s="1"/>
  <c r="AJ7" i="1"/>
  <c r="AI7" i="1" s="1"/>
  <c r="AW7" i="1"/>
  <c r="L8" i="1"/>
  <c r="AN8" i="1"/>
  <c r="AM8" i="1" s="1"/>
  <c r="BI8" i="1"/>
  <c r="BH8" i="1" s="1"/>
  <c r="BS10" i="1"/>
  <c r="BR10" i="1" s="1"/>
  <c r="BQ10" i="1" s="1"/>
  <c r="L11" i="1"/>
  <c r="BI11" i="1"/>
  <c r="BH11" i="1" s="1"/>
  <c r="AI12" i="1"/>
  <c r="AW12" i="1"/>
  <c r="K13" i="1"/>
  <c r="BI13" i="1"/>
  <c r="BH13" i="1" s="1"/>
  <c r="L14" i="1"/>
  <c r="BI14" i="1"/>
  <c r="BH14" i="1" s="1"/>
  <c r="AI16" i="1"/>
  <c r="L15" i="1"/>
  <c r="BI15" i="1"/>
  <c r="BH15" i="1" s="1"/>
  <c r="K15" i="1"/>
  <c r="K14" i="1"/>
  <c r="K12" i="1"/>
  <c r="K11" i="1"/>
  <c r="K10" i="1"/>
  <c r="K5" i="1"/>
  <c r="K6" i="1"/>
  <c r="K7" i="1"/>
  <c r="K8" i="1"/>
  <c r="M4" i="1"/>
  <c r="F4" i="5" s="1"/>
  <c r="BF4" i="1"/>
  <c r="BG4" i="1" s="1"/>
  <c r="BE4" i="1"/>
  <c r="BD4" i="1"/>
  <c r="BC4" i="1"/>
  <c r="BA4" i="1"/>
  <c r="BB4" i="1" s="1"/>
  <c r="AZ4" i="1"/>
  <c r="AY4" i="1"/>
  <c r="AX4" i="1"/>
  <c r="AR4" i="1"/>
  <c r="AQ4" i="1"/>
  <c r="Z4" i="1"/>
  <c r="Y4" i="1"/>
  <c r="X4" i="1"/>
  <c r="W4" i="1"/>
  <c r="AF4" i="1"/>
  <c r="P4" i="1"/>
  <c r="BJ4" i="1"/>
  <c r="BK4" i="1"/>
  <c r="BZ4" i="1"/>
  <c r="BY4" i="1"/>
  <c r="BX4" i="1"/>
  <c r="BW4" i="1"/>
  <c r="BV4" i="1"/>
  <c r="BU4" i="1"/>
  <c r="BT4" i="1"/>
  <c r="E4" i="1"/>
  <c r="CC4" i="1"/>
  <c r="CB4" i="1"/>
  <c r="CA4" i="1"/>
  <c r="AL4" i="1"/>
  <c r="AK4" i="1"/>
  <c r="AP4" i="1"/>
  <c r="AO4" i="1"/>
  <c r="AG4" i="1"/>
  <c r="B4" i="1"/>
  <c r="C4" i="1"/>
  <c r="BP4" i="1"/>
  <c r="BO4" i="1"/>
  <c r="BN4" i="1"/>
  <c r="BM4" i="1"/>
  <c r="BL4" i="1"/>
  <c r="AV4" i="1"/>
  <c r="AU4" i="1"/>
  <c r="AT4" i="1"/>
  <c r="AS4" i="1"/>
  <c r="AB4" i="1"/>
  <c r="A4" i="5"/>
  <c r="AA4" i="1"/>
  <c r="U4" i="1"/>
  <c r="T4" i="1"/>
  <c r="S4" i="1"/>
  <c r="R4" i="1"/>
  <c r="Q4" i="1"/>
  <c r="O4" i="1"/>
  <c r="N4" i="1"/>
  <c r="J4" i="1"/>
  <c r="I4" i="1"/>
  <c r="H4" i="1"/>
  <c r="G4" i="1"/>
  <c r="F4" i="1"/>
  <c r="D4" i="1"/>
  <c r="A4" i="1"/>
  <c r="E4" i="5"/>
  <c r="B4" i="5" l="1"/>
  <c r="C4" i="5"/>
  <c r="D4" i="5"/>
  <c r="Q4" i="5"/>
  <c r="AD35" i="1"/>
  <c r="AE7" i="1"/>
  <c r="AD7" i="1"/>
  <c r="AE10" i="1"/>
  <c r="AD10" i="1"/>
  <c r="AE15" i="1"/>
  <c r="AD15" i="1"/>
  <c r="AE12" i="1"/>
  <c r="AD12" i="1"/>
  <c r="AE8" i="1"/>
  <c r="AD8" i="1"/>
  <c r="AE16" i="1"/>
  <c r="AD16" i="1"/>
  <c r="AE14" i="1"/>
  <c r="AD14" i="1"/>
  <c r="AE6" i="1"/>
  <c r="AD6" i="1"/>
  <c r="AE11" i="1"/>
  <c r="AD11" i="1"/>
  <c r="AE13" i="1"/>
  <c r="AD13" i="1"/>
  <c r="AE5" i="1"/>
  <c r="AD5" i="1"/>
  <c r="AC4" i="1"/>
  <c r="AJ4" i="1"/>
  <c r="AI4" i="1" s="1"/>
  <c r="K4" i="1"/>
  <c r="BS4" i="1"/>
  <c r="BR4" i="1" s="1"/>
  <c r="BQ4" i="1" s="1"/>
  <c r="AW4" i="1"/>
  <c r="M4" i="5"/>
  <c r="L4" i="1"/>
  <c r="BI4" i="1"/>
  <c r="BH4" i="1" s="1"/>
  <c r="AN4" i="1"/>
  <c r="AM4" i="1" s="1"/>
  <c r="T4" i="5"/>
  <c r="J4" i="5" l="1"/>
  <c r="U4" i="5"/>
  <c r="I4" i="5"/>
  <c r="H4" i="5"/>
  <c r="O4" i="5"/>
  <c r="L4" i="5"/>
  <c r="P4" i="5"/>
  <c r="G4" i="5"/>
  <c r="R4" i="5"/>
  <c r="AE4" i="1"/>
  <c r="AD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Deepti Kanneganti</author>
    <author>tc={0329E468-AF6B-4E0E-BCB2-F4757B6A18EC}</author>
    <author>tc={2A33F679-0D21-4ADA-A213-7D3B83E6ABC6}</author>
    <author>tc={AE867D82-042E-4383-ADF6-6B60DD83E853}</author>
    <author>tc={E2D2F950-BE07-4CDF-B3C6-4DAF9AE182B3}</author>
    <author>tc={A7094BCB-6B42-4C52-A31B-B264C09A8FD0}</author>
    <author>tc={57E3D68A-0D53-4372-90F2-2BB33FE7E0C3}</author>
    <author>tc={B53A7E88-FAA7-40FF-960A-7EF13280ABDC}</author>
    <author>tc={37ADEB02-6F1A-4AA2-8CA8-C89616A807A4}</author>
  </authors>
  <commentList>
    <comment ref="R33" authorId="0" shapeId="0" xr:uid="{A8415EE7-878A-4A05-89DE-F2CF2921EFDE}">
      <text>
        <r>
          <rPr>
            <b/>
            <sz val="9"/>
            <color indexed="81"/>
            <rFont val="Tahoma"/>
            <family val="2"/>
          </rPr>
          <t>Deepti Kanneganti:</t>
        </r>
        <r>
          <rPr>
            <sz val="9"/>
            <color indexed="81"/>
            <rFont val="Tahoma"/>
            <family val="2"/>
          </rPr>
          <t xml:space="preserve">
Manually changed in 12-2018</t>
        </r>
      </text>
    </comment>
    <comment ref="T34" authorId="0" shapeId="0" xr:uid="{E793E7F8-E76E-470F-98F4-82BCEAE55C92}">
      <text>
        <r>
          <rPr>
            <b/>
            <sz val="9"/>
            <color indexed="81"/>
            <rFont val="Tahoma"/>
            <family val="2"/>
          </rPr>
          <t>Deepti Kanneganti:</t>
        </r>
        <r>
          <rPr>
            <sz val="9"/>
            <color indexed="81"/>
            <rFont val="Tahoma"/>
            <family val="2"/>
          </rPr>
          <t xml:space="preserve">
Manually changed in 12-2018</t>
        </r>
      </text>
    </comment>
    <comment ref="BJ39" authorId="1" shapeId="0" xr:uid="{0329E468-AF6B-4E0E-BCB2-F4757B6A18EC}">
      <text>
        <t>[Threaded comment]
Your version of Excel allows you to read this threaded comment; however, any edits to it will get removed if the file is opened in a newer version of Excel. Learn more: https://go.microsoft.com/fwlink/?linkid=870924
Comment:
    Deleted performance data per 4/10 call with Jess - performance no longer comparable given denominator changes</t>
      </text>
    </comment>
    <comment ref="BL39" authorId="2" shapeId="0" xr:uid="{2A33F679-0D21-4ADA-A213-7D3B83E6ABC6}">
      <text>
        <t>[Threaded comment]
Your version of Excel allows you to read this threaded comment; however, any edits to it will get removed if the file is opened in a newer version of Excel. Learn more: https://go.microsoft.com/fwlink/?linkid=870924
Comment:
    Deleted performance data per 4/10 call with Jess - performance no longer comparable given denominator changes</t>
      </text>
    </comment>
    <comment ref="BJ40" authorId="3" shapeId="0" xr:uid="{AE867D82-042E-4383-ADF6-6B60DD83E853}">
      <text>
        <t>[Threaded comment]
Your version of Excel allows you to read this threaded comment; however, any edits to it will get removed if the file is opened in a newer version of Excel. Learn more: https://go.microsoft.com/fwlink/?linkid=870924
Comment:
    Deleted performance data per 4/10 call with Jess - performance no longer comparable given denominator changes</t>
      </text>
    </comment>
    <comment ref="BL40" authorId="4" shapeId="0" xr:uid="{E2D2F950-BE07-4CDF-B3C6-4DAF9AE182B3}">
      <text>
        <t>[Threaded comment]
Your version of Excel allows you to read this threaded comment; however, any edits to it will get removed if the file is opened in a newer version of Excel. Learn more: https://go.microsoft.com/fwlink/?linkid=870924
Comment:
    Deleted performance data per 4/10 call with Jess - performance no longer comparable given denominator changes</t>
      </text>
    </comment>
    <comment ref="BJ41" authorId="5" shapeId="0" xr:uid="{A7094BCB-6B42-4C52-A31B-B264C09A8FD0}">
      <text>
        <t>[Threaded comment]
Your version of Excel allows you to read this threaded comment; however, any edits to it will get removed if the file is opened in a newer version of Excel. Learn more: https://go.microsoft.com/fwlink/?linkid=870924
Comment:
    Deleted performance data per 4/10 call with Jess - performance no longer comparable given denominator changes</t>
      </text>
    </comment>
    <comment ref="BL41" authorId="6" shapeId="0" xr:uid="{57E3D68A-0D53-4372-90F2-2BB33FE7E0C3}">
      <text>
        <t>[Threaded comment]
Your version of Excel allows you to read this threaded comment; however, any edits to it will get removed if the file is opened in a newer version of Excel. Learn more: https://go.microsoft.com/fwlink/?linkid=870924
Comment:
    Deleted performance data per 4/10 call with Jess - performance no longer comparable given denominator changes</t>
      </text>
    </comment>
    <comment ref="BJ42" authorId="7" shapeId="0" xr:uid="{B53A7E88-FAA7-40FF-960A-7EF13280ABDC}">
      <text>
        <t>[Threaded comment]
Your version of Excel allows you to read this threaded comment; however, any edits to it will get removed if the file is opened in a newer version of Excel. Learn more: https://go.microsoft.com/fwlink/?linkid=870924
Comment:
    Deleted performance data per 4/10 call with Jess - performance no longer comparable given denominator changes</t>
      </text>
    </comment>
    <comment ref="BL42" authorId="8" shapeId="0" xr:uid="{37ADEB02-6F1A-4AA2-8CA8-C89616A807A4}">
      <text>
        <t>[Threaded comment]
Your version of Excel allows you to read this threaded comment; however, any edits to it will get removed if the file is opened in a newer version of Excel. Learn more: https://go.microsoft.com/fwlink/?linkid=870924
Comment:
    Deleted performance data per 4/10 call with Jess - performance no longer comparable given denominator changes</t>
      </text>
    </comment>
  </commentList>
</comments>
</file>

<file path=xl/sharedStrings.xml><?xml version="1.0" encoding="utf-8"?>
<sst xmlns="http://schemas.openxmlformats.org/spreadsheetml/2006/main" count="3748" uniqueCount="710">
  <si>
    <r>
      <t xml:space="preserve">   Buying Value Benchmark Repository Instructions</t>
    </r>
    <r>
      <rPr>
        <b/>
        <sz val="16"/>
        <color rgb="FFFF0000"/>
        <rFont val="Georgia"/>
        <family val="1"/>
      </rPr>
      <t xml:space="preserve"> </t>
    </r>
  </si>
  <si>
    <r>
      <t xml:space="preserve">The </t>
    </r>
    <r>
      <rPr>
        <i/>
        <sz val="11"/>
        <color rgb="FFE26B0A"/>
        <rFont val="Georgia"/>
        <family val="1"/>
      </rPr>
      <t xml:space="preserve">Buying Value Benchmark Repository </t>
    </r>
    <r>
      <rPr>
        <sz val="11"/>
        <color rgb="FFE26B0A"/>
        <rFont val="Georgia"/>
        <family val="1"/>
      </rPr>
      <t xml:space="preserve">serves as a centralized source of non-HEDIS or modified HEDIS health care performance measures for which there are rarely national benchmarks available.  The data found in this repository were submitted by state organizations and regional health improvement collaboratives. </t>
    </r>
  </si>
  <si>
    <t xml:space="preserve">As state Medicaid agencies expand their value-based purchasing activity across providers, services and populations, they are increasingly making use of quality measures that do not derive from the HEDIS measure set.  Without national benchmarks available, it is difficult for states to assess, let alone reward, a provider’s, MCO’s or ACO’s performance because there is no external reference for comparison.  States may actively seek out measures other states are using hoping to find a benchmark.  This repository aims to support states in their benchmarking and measure selection efforts. </t>
  </si>
  <si>
    <r>
      <t xml:space="preserve">The </t>
    </r>
    <r>
      <rPr>
        <i/>
        <sz val="11"/>
        <color theme="1" tint="0.34998626667073579"/>
        <rFont val="Georgia"/>
        <family val="1"/>
      </rPr>
      <t>Buying Value Benchmark Repository</t>
    </r>
    <r>
      <rPr>
        <sz val="11"/>
        <color theme="1" tint="0.34998626667073579"/>
        <rFont val="Georgia"/>
        <family val="1"/>
      </rPr>
      <t xml:space="preserve"> is accompanied by the </t>
    </r>
    <r>
      <rPr>
        <i/>
        <sz val="11"/>
        <color theme="1" tint="0.34998626667073579"/>
        <rFont val="Georgia"/>
        <family val="1"/>
      </rPr>
      <t>Buying Value Benchmark Repository Online Forum</t>
    </r>
    <r>
      <rPr>
        <sz val="11"/>
        <color theme="1" tint="0.34998626667073579"/>
        <rFont val="Georgia"/>
        <family val="1"/>
      </rPr>
      <t xml:space="preserve">.  The forum allows states and regional health improvement collaboratives to engage with one another about quality improvement initiatives, benchmarking, measure selection, measure application, etc.  To access the online forum, visit: </t>
    </r>
    <r>
      <rPr>
        <u/>
        <sz val="11"/>
        <color theme="1" tint="0.34998626667073579"/>
        <rFont val="Georgia"/>
        <family val="1"/>
      </rPr>
      <t>www.shvsforums.org</t>
    </r>
    <r>
      <rPr>
        <sz val="11"/>
        <color theme="1" tint="0.34998626667073579"/>
        <rFont val="Georgia"/>
        <family val="1"/>
      </rPr>
      <t>.</t>
    </r>
  </si>
  <si>
    <t>Links to Specific Tabs:</t>
  </si>
  <si>
    <t>1)  High-Level Summary</t>
  </si>
  <si>
    <t>2)  Detailed Responses</t>
  </si>
  <si>
    <r>
      <t xml:space="preserve">Information Contained within the </t>
    </r>
    <r>
      <rPr>
        <b/>
        <i/>
        <sz val="11"/>
        <color theme="0"/>
        <rFont val="Georgia"/>
        <family val="1"/>
      </rPr>
      <t>Buying Value Benchmark Repository</t>
    </r>
  </si>
  <si>
    <r>
      <t xml:space="preserve">The </t>
    </r>
    <r>
      <rPr>
        <i/>
        <sz val="11"/>
        <color rgb="FF595959"/>
        <rFont val="Georgia"/>
        <family val="1"/>
      </rPr>
      <t>Buying Value Benchmark Repository</t>
    </r>
    <r>
      <rPr>
        <sz val="11"/>
        <color rgb="FF595959"/>
        <rFont val="Georgia"/>
        <family val="1"/>
      </rPr>
      <t xml:space="preserve"> includes the following information about measures submitted by state organizations and regional health improvement collaboratives:</t>
    </r>
  </si>
  <si>
    <r>
      <rPr>
        <b/>
        <sz val="11"/>
        <color rgb="FF1C6938"/>
        <rFont val="Georgia"/>
        <family val="1"/>
      </rPr>
      <t>Deviations from Measure Steward:</t>
    </r>
    <r>
      <rPr>
        <sz val="11"/>
        <color theme="1" tint="0.34998626667073579"/>
        <rFont val="Georgia"/>
        <family val="1"/>
      </rPr>
      <t xml:space="preserve"> Includes information about whether the state or regional health improvement collaborative modified the specifications from the measure steward and, if so, how.  If the specifications do not deviate from the measure steward, the state or collaborative specified which release year of the specifications they utilized.</t>
    </r>
  </si>
  <si>
    <r>
      <rPr>
        <b/>
        <sz val="11"/>
        <color rgb="FF1C6938"/>
        <rFont val="Georgia"/>
        <family val="1"/>
      </rPr>
      <t>Measure Specifications:</t>
    </r>
    <r>
      <rPr>
        <sz val="11"/>
        <color theme="1" tint="0.34998626667073579"/>
        <rFont val="Georgia"/>
        <family val="1"/>
      </rPr>
      <t xml:space="preserve"> Includes a link to the specifications that the state and regional health improvement collaborative used </t>
    </r>
    <r>
      <rPr>
        <b/>
        <i/>
        <sz val="11"/>
        <color theme="1" tint="0.34998626667073579"/>
        <rFont val="Georgia"/>
        <family val="1"/>
      </rPr>
      <t xml:space="preserve">only </t>
    </r>
    <r>
      <rPr>
        <sz val="11"/>
        <color theme="1" tint="0.34998626667073579"/>
        <rFont val="Georgia"/>
        <family val="1"/>
      </rPr>
      <t>for modified or homegrown measures, and not for measures implemented as written by the measure steward.</t>
    </r>
  </si>
  <si>
    <r>
      <rPr>
        <b/>
        <sz val="11"/>
        <color rgb="FF1C6938"/>
        <rFont val="Georgia"/>
        <family val="1"/>
      </rPr>
      <t>Risk Adjustment Methodology</t>
    </r>
    <r>
      <rPr>
        <b/>
        <sz val="11"/>
        <color rgb="FF1C6938"/>
        <rFont val="Georgia"/>
        <family val="1"/>
      </rPr>
      <t>:</t>
    </r>
    <r>
      <rPr>
        <sz val="11"/>
        <color theme="1" tint="0.34998626667073579"/>
        <rFont val="Georgia"/>
        <family val="1"/>
      </rPr>
      <t xml:space="preserve"> Includes information about whether the measure was risk-adjusted and, if so, how.</t>
    </r>
  </si>
  <si>
    <r>
      <rPr>
        <b/>
        <sz val="11"/>
        <color rgb="FF1C6938"/>
        <rFont val="Georgia"/>
        <family val="1"/>
      </rPr>
      <t>Coverage Type</t>
    </r>
    <r>
      <rPr>
        <b/>
        <sz val="11"/>
        <color rgb="FF1C6938"/>
        <rFont val="Georgia"/>
        <family val="1"/>
      </rPr>
      <t>:</t>
    </r>
    <r>
      <rPr>
        <sz val="11"/>
        <color theme="1" tint="0.34998626667073579"/>
        <rFont val="Georgia"/>
        <family val="1"/>
      </rPr>
      <t xml:space="preserve"> Includes measure taxonomies to describe the coverage type for the measured population (e.g., Medicaid, commercial). </t>
    </r>
  </si>
  <si>
    <r>
      <rPr>
        <b/>
        <sz val="11"/>
        <color rgb="FF1C6938"/>
        <rFont val="Georgia"/>
        <family val="1"/>
      </rPr>
      <t>Performance Level Reported to the Repository</t>
    </r>
    <r>
      <rPr>
        <b/>
        <sz val="11"/>
        <color rgb="FF1C6938"/>
        <rFont val="Georgia"/>
        <family val="1"/>
      </rPr>
      <t>:</t>
    </r>
    <r>
      <rPr>
        <sz val="11"/>
        <color theme="1" tint="0.34998626667073579"/>
        <rFont val="Georgia"/>
        <family val="1"/>
      </rPr>
      <t xml:space="preserve"> Includes measure taxonomies that describe at which performance level the state or regional health improvement collaborative included a rate for the repository (e.g., state, health plan, ACO).</t>
    </r>
  </si>
  <si>
    <r>
      <rPr>
        <b/>
        <sz val="11"/>
        <color rgb="FF1C6938"/>
        <rFont val="Georgia"/>
        <family val="1"/>
      </rPr>
      <t>Statewide or Stratified Population:</t>
    </r>
    <r>
      <rPr>
        <sz val="11"/>
        <color theme="1" tint="0.34998626667073579"/>
        <rFont val="Georgia"/>
        <family val="1"/>
      </rPr>
      <t xml:space="preserve"> Includes information about whether the performance data are for the statewide population or a sub-population (only applicable if data are reported at the aggregated health plan, ACO, or provider-level).</t>
    </r>
  </si>
  <si>
    <r>
      <rPr>
        <b/>
        <sz val="11"/>
        <color rgb="FF1C6938"/>
        <rFont val="Georgia"/>
        <family val="1"/>
      </rPr>
      <t>Measure Use</t>
    </r>
    <r>
      <rPr>
        <b/>
        <sz val="11"/>
        <color rgb="FF1C6938"/>
        <rFont val="Georgia"/>
        <family val="1"/>
      </rPr>
      <t>:</t>
    </r>
    <r>
      <rPr>
        <sz val="11"/>
        <color theme="1" tint="0.34998626667073579"/>
        <rFont val="Georgia"/>
        <family val="1"/>
      </rPr>
      <t xml:space="preserve"> Includes information about how the measure is primarily used (e.g., payment, public reporting, quality improvement).</t>
    </r>
  </si>
  <si>
    <r>
      <rPr>
        <b/>
        <sz val="11"/>
        <color rgb="FF1C6938"/>
        <rFont val="Georgia"/>
        <family val="1"/>
      </rPr>
      <t>Performance Period Data:</t>
    </r>
    <r>
      <rPr>
        <sz val="11"/>
        <color theme="1" tint="0.34998626667073579"/>
        <rFont val="Georgia"/>
        <family val="1"/>
      </rPr>
      <t xml:space="preserve"> Includes the start and end dates of the performance period, the denominator of the measured population, and the performance rate for up to three performance periods for each measure.</t>
    </r>
  </si>
  <si>
    <r>
      <rPr>
        <b/>
        <sz val="11"/>
        <color rgb="FF1C6938"/>
        <rFont val="Georgia"/>
        <family val="1"/>
      </rPr>
      <t>Contact Information:</t>
    </r>
    <r>
      <rPr>
        <sz val="11"/>
        <color theme="1" tint="0.34998626667073579"/>
        <rFont val="Georgia"/>
        <family val="1"/>
      </rPr>
      <t xml:space="preserve"> Includes the contact information (if provided) for the individual who can answer questions specifically related to the technical specifications or the policy context for each measure.  </t>
    </r>
    <r>
      <rPr>
        <b/>
        <i/>
        <sz val="11"/>
        <color theme="1" tint="0.34998626667073579"/>
        <rFont val="Georgia"/>
        <family val="1"/>
      </rPr>
      <t>This information is only accessible to state agencies and regional health improvement collaboratives and can be found directly on the Buying Value Benchmark Repository Online Forum website.</t>
    </r>
  </si>
  <si>
    <r>
      <t xml:space="preserve">The </t>
    </r>
    <r>
      <rPr>
        <b/>
        <sz val="11"/>
        <color rgb="FF595959"/>
        <rFont val="Georgia"/>
        <family val="1"/>
      </rPr>
      <t>High-Level Summary</t>
    </r>
    <r>
      <rPr>
        <sz val="11"/>
        <color rgb="FF595959"/>
        <rFont val="Georgia"/>
        <family val="1"/>
      </rPr>
      <t xml:space="preserve"> tab and the </t>
    </r>
    <r>
      <rPr>
        <b/>
        <sz val="11"/>
        <color rgb="FF595959"/>
        <rFont val="Georgia"/>
        <family val="1"/>
      </rPr>
      <t xml:space="preserve">Detailed Responses </t>
    </r>
    <r>
      <rPr>
        <sz val="11"/>
        <color rgb="FF595959"/>
        <rFont val="Georgia"/>
        <family val="1"/>
      </rPr>
      <t>tab both serve to provide information in an accessible format and therefore each tab contains different information that could be of value to you.</t>
    </r>
  </si>
  <si>
    <t>High-Level Summary Tab</t>
  </si>
  <si>
    <r>
      <t xml:space="preserve">The </t>
    </r>
    <r>
      <rPr>
        <b/>
        <sz val="11"/>
        <color theme="1" tint="0.34998626667073579"/>
        <rFont val="Georgia"/>
        <family val="1"/>
      </rPr>
      <t xml:space="preserve">High-Level Summary </t>
    </r>
    <r>
      <rPr>
        <sz val="11"/>
        <color theme="1" tint="0.34998626667073579"/>
        <rFont val="Georgia"/>
        <family val="1"/>
      </rPr>
      <t xml:space="preserve">tab provides a quick, easy-to-understand snapshot of performance rates for measures submitted to the </t>
    </r>
    <r>
      <rPr>
        <i/>
        <sz val="11"/>
        <color theme="1" tint="0.34998626667073579"/>
        <rFont val="Georgia"/>
        <family val="1"/>
      </rPr>
      <t>Buying Value Benchmark Repository</t>
    </r>
    <r>
      <rPr>
        <sz val="11"/>
        <color theme="1" tint="0.34998626667073579"/>
        <rFont val="Georgia"/>
        <family val="1"/>
      </rPr>
      <t xml:space="preserve">.  This tab should be utilized in partnership with the </t>
    </r>
    <r>
      <rPr>
        <b/>
        <sz val="11"/>
        <color theme="1" tint="0.34998626667073579"/>
        <rFont val="Georgia"/>
        <family val="1"/>
      </rPr>
      <t>Detailed Responses</t>
    </r>
    <r>
      <rPr>
        <sz val="11"/>
        <color theme="1" tint="0.34998626667073579"/>
        <rFont val="Georgia"/>
        <family val="1"/>
      </rPr>
      <t xml:space="preserve"> tab, which provides more granular information about each measure submission.  The following information is included within the </t>
    </r>
    <r>
      <rPr>
        <b/>
        <sz val="11"/>
        <color theme="1" tint="0.34998626667073579"/>
        <rFont val="Georgia"/>
        <family val="1"/>
      </rPr>
      <t xml:space="preserve">High-Level Summary </t>
    </r>
    <r>
      <rPr>
        <sz val="11"/>
        <color theme="1" tint="0.34998626667073579"/>
        <rFont val="Georgia"/>
        <family val="1"/>
      </rPr>
      <t>tab:</t>
    </r>
  </si>
  <si>
    <r>
      <t xml:space="preserve">• </t>
    </r>
    <r>
      <rPr>
        <b/>
        <sz val="11"/>
        <color rgb="FF1C6938"/>
        <rFont val="Georgia"/>
        <family val="1"/>
      </rPr>
      <t xml:space="preserve">Submitting Organization </t>
    </r>
    <r>
      <rPr>
        <sz val="11"/>
        <color rgb="FF1C6938"/>
        <rFont val="Georgia"/>
        <family val="1"/>
      </rPr>
      <t>(Column B)</t>
    </r>
  </si>
  <si>
    <r>
      <t xml:space="preserve">• </t>
    </r>
    <r>
      <rPr>
        <b/>
        <sz val="11"/>
        <color rgb="FF1C6938"/>
        <rFont val="Georgia"/>
        <family val="1"/>
      </rPr>
      <t xml:space="preserve">Measure Name </t>
    </r>
    <r>
      <rPr>
        <sz val="11"/>
        <color rgb="FF1C6938"/>
        <rFont val="Georgia"/>
        <family val="1"/>
      </rPr>
      <t>(Column C)</t>
    </r>
  </si>
  <si>
    <r>
      <t xml:space="preserve">• </t>
    </r>
    <r>
      <rPr>
        <b/>
        <sz val="11"/>
        <color rgb="FF1C6938"/>
        <rFont val="Georgia"/>
        <family val="1"/>
      </rPr>
      <t xml:space="preserve">NQF Number </t>
    </r>
    <r>
      <rPr>
        <sz val="11"/>
        <color rgb="FF1C6938"/>
        <rFont val="Georgia"/>
        <family val="1"/>
      </rPr>
      <t>(Column D)</t>
    </r>
  </si>
  <si>
    <r>
      <t xml:space="preserve">• </t>
    </r>
    <r>
      <rPr>
        <b/>
        <sz val="11"/>
        <color rgb="FF1C6938"/>
        <rFont val="Georgia"/>
        <family val="1"/>
      </rPr>
      <t xml:space="preserve">Condition </t>
    </r>
    <r>
      <rPr>
        <sz val="11"/>
        <color rgb="FF1C6938"/>
        <rFont val="Georgia"/>
        <family val="1"/>
      </rPr>
      <t>(Column E)</t>
    </r>
  </si>
  <si>
    <r>
      <t>•</t>
    </r>
    <r>
      <rPr>
        <b/>
        <sz val="11"/>
        <color theme="1" tint="0.34998626667073579"/>
        <rFont val="Georgia"/>
        <family val="1"/>
      </rPr>
      <t xml:space="preserve"> </t>
    </r>
    <r>
      <rPr>
        <b/>
        <sz val="11"/>
        <color rgb="FF1C6938"/>
        <rFont val="Georgia"/>
        <family val="1"/>
      </rPr>
      <t xml:space="preserve">Deviations from Measure Steward </t>
    </r>
    <r>
      <rPr>
        <sz val="11"/>
        <color rgb="FF1C6938"/>
        <rFont val="Georgia"/>
        <family val="1"/>
      </rPr>
      <t>(Column F)</t>
    </r>
  </si>
  <si>
    <r>
      <t>•</t>
    </r>
    <r>
      <rPr>
        <b/>
        <sz val="11"/>
        <color theme="1" tint="0.34998626667073579"/>
        <rFont val="Georgia"/>
        <family val="1"/>
      </rPr>
      <t xml:space="preserve"> </t>
    </r>
    <r>
      <rPr>
        <b/>
        <sz val="11"/>
        <color rgb="FF1C6938"/>
        <rFont val="Georgia"/>
        <family val="1"/>
      </rPr>
      <t xml:space="preserve">Coverage Type </t>
    </r>
    <r>
      <rPr>
        <sz val="11"/>
        <color rgb="FF1C6938"/>
        <rFont val="Georgia"/>
        <family val="1"/>
      </rPr>
      <t>(Column G)</t>
    </r>
  </si>
  <si>
    <r>
      <t xml:space="preserve">• </t>
    </r>
    <r>
      <rPr>
        <b/>
        <sz val="11"/>
        <color rgb="FF1C6938"/>
        <rFont val="Georgia"/>
        <family val="1"/>
      </rPr>
      <t xml:space="preserve">Performance Level Reported to the Repository </t>
    </r>
    <r>
      <rPr>
        <sz val="11"/>
        <color rgb="FF1C6938"/>
        <rFont val="Georgia"/>
        <family val="1"/>
      </rPr>
      <t>(Column H)</t>
    </r>
  </si>
  <si>
    <r>
      <t>•</t>
    </r>
    <r>
      <rPr>
        <b/>
        <sz val="11"/>
        <color theme="1" tint="0.34998626667073579"/>
        <rFont val="Georgia"/>
        <family val="1"/>
      </rPr>
      <t xml:space="preserve"> </t>
    </r>
    <r>
      <rPr>
        <b/>
        <sz val="11"/>
        <color rgb="FF1C6938"/>
        <rFont val="Georgia"/>
        <family val="1"/>
      </rPr>
      <t xml:space="preserve">Data for Performance Period 1 </t>
    </r>
    <r>
      <rPr>
        <sz val="11"/>
        <color rgb="FF1C6938"/>
        <rFont val="Georgia"/>
        <family val="1"/>
      </rPr>
      <t>(Column J - Column M)</t>
    </r>
  </si>
  <si>
    <r>
      <t>•</t>
    </r>
    <r>
      <rPr>
        <b/>
        <sz val="11"/>
        <color theme="1" tint="0.34998626667073579"/>
        <rFont val="Georgia"/>
        <family val="1"/>
      </rPr>
      <t xml:space="preserve"> </t>
    </r>
    <r>
      <rPr>
        <b/>
        <sz val="11"/>
        <color rgb="FF1C6938"/>
        <rFont val="Georgia"/>
        <family val="1"/>
      </rPr>
      <t xml:space="preserve">Data for Performance Period 2 </t>
    </r>
    <r>
      <rPr>
        <sz val="11"/>
        <color rgb="FF1C6938"/>
        <rFont val="Georgia"/>
        <family val="1"/>
      </rPr>
      <t>(Column N - Column O)</t>
    </r>
  </si>
  <si>
    <r>
      <t>•</t>
    </r>
    <r>
      <rPr>
        <b/>
        <sz val="11"/>
        <color theme="1" tint="0.34998626667073579"/>
        <rFont val="Georgia"/>
        <family val="1"/>
      </rPr>
      <t xml:space="preserve"> </t>
    </r>
    <r>
      <rPr>
        <b/>
        <sz val="11"/>
        <color rgb="FF1C6938"/>
        <rFont val="Georgia"/>
        <family val="1"/>
      </rPr>
      <t xml:space="preserve">Data for Performance Period 3 </t>
    </r>
    <r>
      <rPr>
        <sz val="11"/>
        <color rgb="FF1C6938"/>
        <rFont val="Georgia"/>
        <family val="1"/>
      </rPr>
      <t>(Column P - Column U)</t>
    </r>
  </si>
  <si>
    <t>Detailed Responses Tab</t>
  </si>
  <si>
    <r>
      <t xml:space="preserve">The </t>
    </r>
    <r>
      <rPr>
        <b/>
        <sz val="11"/>
        <color theme="1" tint="0.34998626667073579"/>
        <rFont val="Georgia"/>
        <family val="1"/>
      </rPr>
      <t xml:space="preserve">Detailed Responses </t>
    </r>
    <r>
      <rPr>
        <sz val="11"/>
        <color theme="1" tint="0.34998626667073579"/>
        <rFont val="Georgia"/>
        <family val="1"/>
      </rPr>
      <t xml:space="preserve">tab includes more detailed information about each measure submitted to the </t>
    </r>
    <r>
      <rPr>
        <i/>
        <sz val="11"/>
        <color theme="1" tint="0.34998626667073579"/>
        <rFont val="Georgia"/>
        <family val="1"/>
      </rPr>
      <t>Buying Value Benchmark Repository</t>
    </r>
    <r>
      <rPr>
        <sz val="11"/>
        <color theme="1" tint="0.34998626667073579"/>
        <rFont val="Georgia"/>
        <family val="1"/>
      </rPr>
      <t xml:space="preserve">.  The granular information within this tab provides more specifics on how data are collected and analyzed for each measure in addition to performance rates.  The following data points are included in the </t>
    </r>
    <r>
      <rPr>
        <b/>
        <sz val="11"/>
        <color theme="1" tint="0.34998626667073579"/>
        <rFont val="Georgia"/>
        <family val="1"/>
      </rPr>
      <t>Detailed Responses</t>
    </r>
    <r>
      <rPr>
        <sz val="11"/>
        <color theme="1" tint="0.34998626667073579"/>
        <rFont val="Georgia"/>
        <family val="1"/>
      </rPr>
      <t xml:space="preserve"> tab:</t>
    </r>
  </si>
  <si>
    <r>
      <t>•</t>
    </r>
    <r>
      <rPr>
        <b/>
        <sz val="11"/>
        <color theme="1" tint="0.34998626667073579"/>
        <rFont val="Georgia"/>
        <family val="1"/>
      </rPr>
      <t xml:space="preserve"> </t>
    </r>
    <r>
      <rPr>
        <b/>
        <sz val="11"/>
        <color rgb="FF1C6938"/>
        <rFont val="Georgia"/>
        <family val="1"/>
      </rPr>
      <t xml:space="preserve">State </t>
    </r>
    <r>
      <rPr>
        <sz val="11"/>
        <color rgb="FF1C6938"/>
        <rFont val="Georgia"/>
        <family val="1"/>
      </rPr>
      <t>(Column B)</t>
    </r>
  </si>
  <si>
    <r>
      <t xml:space="preserve">• </t>
    </r>
    <r>
      <rPr>
        <b/>
        <sz val="11"/>
        <color rgb="FF1C6938"/>
        <rFont val="Georgia"/>
        <family val="1"/>
      </rPr>
      <t xml:space="preserve">Submitting Organization </t>
    </r>
    <r>
      <rPr>
        <sz val="11"/>
        <color rgb="FF1C6938"/>
        <rFont val="Georgia"/>
        <family val="1"/>
      </rPr>
      <t>(Column C)</t>
    </r>
  </si>
  <si>
    <r>
      <t xml:space="preserve">• </t>
    </r>
    <r>
      <rPr>
        <b/>
        <sz val="11"/>
        <color rgb="FF1C6938"/>
        <rFont val="Georgia"/>
        <family val="1"/>
      </rPr>
      <t xml:space="preserve">Measure Name </t>
    </r>
    <r>
      <rPr>
        <sz val="11"/>
        <color rgb="FF1C6938"/>
        <rFont val="Georgia"/>
        <family val="1"/>
      </rPr>
      <t>(Column D)</t>
    </r>
  </si>
  <si>
    <r>
      <t xml:space="preserve">• </t>
    </r>
    <r>
      <rPr>
        <b/>
        <sz val="11"/>
        <color rgb="FF1C6938"/>
        <rFont val="Georgia"/>
        <family val="1"/>
      </rPr>
      <t xml:space="preserve">NQF Number </t>
    </r>
    <r>
      <rPr>
        <sz val="11"/>
        <color rgb="FF1C6938"/>
        <rFont val="Georgia"/>
        <family val="1"/>
      </rPr>
      <t>(Column E)</t>
    </r>
  </si>
  <si>
    <r>
      <t xml:space="preserve">• </t>
    </r>
    <r>
      <rPr>
        <b/>
        <sz val="11"/>
        <color rgb="FF1C6938"/>
        <rFont val="Georgia"/>
        <family val="1"/>
      </rPr>
      <t xml:space="preserve">NQF Endorsement Status </t>
    </r>
    <r>
      <rPr>
        <sz val="11"/>
        <color rgb="FF1C6938"/>
        <rFont val="Georgia"/>
        <family val="1"/>
      </rPr>
      <t>(Column F)</t>
    </r>
  </si>
  <si>
    <r>
      <t>•</t>
    </r>
    <r>
      <rPr>
        <b/>
        <sz val="11"/>
        <color theme="1" tint="0.34998626667073579"/>
        <rFont val="Georgia"/>
        <family val="1"/>
      </rPr>
      <t xml:space="preserve"> </t>
    </r>
    <r>
      <rPr>
        <b/>
        <sz val="11"/>
        <color rgb="FF1C6938"/>
        <rFont val="Georgia"/>
        <family val="1"/>
      </rPr>
      <t xml:space="preserve">Measure Steward </t>
    </r>
    <r>
      <rPr>
        <sz val="11"/>
        <color rgb="FF1C6938"/>
        <rFont val="Georgia"/>
        <family val="1"/>
      </rPr>
      <t>(Column G)</t>
    </r>
  </si>
  <si>
    <r>
      <t xml:space="preserve">• </t>
    </r>
    <r>
      <rPr>
        <b/>
        <sz val="11"/>
        <color rgb="FF1C6938"/>
        <rFont val="Georgia"/>
        <family val="1"/>
      </rPr>
      <t xml:space="preserve">Data Source </t>
    </r>
    <r>
      <rPr>
        <sz val="11"/>
        <color rgb="FF1C6938"/>
        <rFont val="Georgia"/>
        <family val="1"/>
      </rPr>
      <t>(Column H)</t>
    </r>
  </si>
  <si>
    <r>
      <t xml:space="preserve">• </t>
    </r>
    <r>
      <rPr>
        <b/>
        <sz val="11"/>
        <color rgb="FF1C6938"/>
        <rFont val="Georgia"/>
        <family val="1"/>
      </rPr>
      <t xml:space="preserve">Condition </t>
    </r>
    <r>
      <rPr>
        <sz val="11"/>
        <color rgb="FF1C6938"/>
        <rFont val="Georgia"/>
        <family val="1"/>
      </rPr>
      <t>(Column J)</t>
    </r>
  </si>
  <si>
    <r>
      <t>•</t>
    </r>
    <r>
      <rPr>
        <b/>
        <sz val="11"/>
        <color theme="1" tint="0.34998626667073579"/>
        <rFont val="Georgia"/>
        <family val="1"/>
      </rPr>
      <t xml:space="preserve"> </t>
    </r>
    <r>
      <rPr>
        <b/>
        <sz val="11"/>
        <color rgb="FF1C6938"/>
        <rFont val="Georgia"/>
        <family val="1"/>
      </rPr>
      <t xml:space="preserve">Deviations from Measure Steward </t>
    </r>
    <r>
      <rPr>
        <sz val="11"/>
        <color rgb="FF1C6938"/>
        <rFont val="Georgia"/>
        <family val="1"/>
      </rPr>
      <t>(Column K)</t>
    </r>
  </si>
  <si>
    <r>
      <t>•</t>
    </r>
    <r>
      <rPr>
        <b/>
        <sz val="11"/>
        <color theme="1" tint="0.34998626667073579"/>
        <rFont val="Georgia"/>
        <family val="1"/>
      </rPr>
      <t xml:space="preserve"> </t>
    </r>
    <r>
      <rPr>
        <b/>
        <sz val="11"/>
        <color rgb="FF1C6938"/>
        <rFont val="Georgia"/>
        <family val="1"/>
      </rPr>
      <t xml:space="preserve">Measure Specifications </t>
    </r>
    <r>
      <rPr>
        <b/>
        <i/>
        <sz val="11"/>
        <color rgb="FF1C6938"/>
        <rFont val="Georgia"/>
        <family val="1"/>
      </rPr>
      <t>if applicable</t>
    </r>
    <r>
      <rPr>
        <b/>
        <sz val="11"/>
        <color rgb="FF1C6938"/>
        <rFont val="Georgia"/>
        <family val="1"/>
      </rPr>
      <t xml:space="preserve"> </t>
    </r>
    <r>
      <rPr>
        <sz val="11"/>
        <color rgb="FF1C6938"/>
        <rFont val="Georgia"/>
        <family val="1"/>
      </rPr>
      <t>(Column L)</t>
    </r>
  </si>
  <si>
    <r>
      <t xml:space="preserve">• </t>
    </r>
    <r>
      <rPr>
        <b/>
        <sz val="11"/>
        <color rgb="FF1C6938"/>
        <rFont val="Georgia"/>
        <family val="1"/>
      </rPr>
      <t xml:space="preserve">Risk Adjustment Methodology </t>
    </r>
    <r>
      <rPr>
        <sz val="11"/>
        <color rgb="FF1C6938"/>
        <rFont val="Georgia"/>
        <family val="1"/>
      </rPr>
      <t>(Column M)</t>
    </r>
  </si>
  <si>
    <r>
      <t>•</t>
    </r>
    <r>
      <rPr>
        <b/>
        <sz val="11"/>
        <color theme="1" tint="0.34998626667073579"/>
        <rFont val="Georgia"/>
        <family val="1"/>
      </rPr>
      <t xml:space="preserve"> </t>
    </r>
    <r>
      <rPr>
        <b/>
        <sz val="11"/>
        <color rgb="FF1C6938"/>
        <rFont val="Georgia"/>
        <family val="1"/>
      </rPr>
      <t xml:space="preserve">Coverage Type </t>
    </r>
    <r>
      <rPr>
        <sz val="11"/>
        <color rgb="FF1C6938"/>
        <rFont val="Georgia"/>
        <family val="1"/>
      </rPr>
      <t>(Column N)</t>
    </r>
  </si>
  <si>
    <r>
      <t xml:space="preserve">• </t>
    </r>
    <r>
      <rPr>
        <b/>
        <sz val="11"/>
        <color rgb="FF1C6938"/>
        <rFont val="Georgia"/>
        <family val="1"/>
      </rPr>
      <t xml:space="preserve">Performance Level Reported to the Repository </t>
    </r>
    <r>
      <rPr>
        <sz val="11"/>
        <color rgb="FF1C6938"/>
        <rFont val="Georgia"/>
        <family val="1"/>
      </rPr>
      <t>(Column O)</t>
    </r>
  </si>
  <si>
    <r>
      <t>•</t>
    </r>
    <r>
      <rPr>
        <b/>
        <sz val="11"/>
        <color theme="1" tint="0.34998626667073579"/>
        <rFont val="Georgia"/>
        <family val="1"/>
      </rPr>
      <t xml:space="preserve"> </t>
    </r>
    <r>
      <rPr>
        <b/>
        <sz val="11"/>
        <color rgb="FF1C6938"/>
        <rFont val="Georgia"/>
        <family val="1"/>
      </rPr>
      <t xml:space="preserve">Statewide or Stratified Population </t>
    </r>
    <r>
      <rPr>
        <sz val="11"/>
        <color rgb="FF1C6938"/>
        <rFont val="Georgia"/>
        <family val="1"/>
      </rPr>
      <t>(Column P)</t>
    </r>
  </si>
  <si>
    <r>
      <t>•</t>
    </r>
    <r>
      <rPr>
        <b/>
        <sz val="11"/>
        <color theme="1" tint="0.34998626667073579"/>
        <rFont val="Georgia"/>
        <family val="1"/>
      </rPr>
      <t xml:space="preserve"> </t>
    </r>
    <r>
      <rPr>
        <b/>
        <sz val="11"/>
        <color rgb="FF1C6938"/>
        <rFont val="Georgia"/>
        <family val="1"/>
      </rPr>
      <t xml:space="preserve">Measure Use </t>
    </r>
    <r>
      <rPr>
        <sz val="11"/>
        <color rgb="FF1C6938"/>
        <rFont val="Georgia"/>
        <family val="1"/>
      </rPr>
      <t>(Column Q)</t>
    </r>
  </si>
  <si>
    <r>
      <t>•</t>
    </r>
    <r>
      <rPr>
        <b/>
        <sz val="11"/>
        <color theme="1" tint="0.34998626667073579"/>
        <rFont val="Georgia"/>
        <family val="1"/>
      </rPr>
      <t xml:space="preserve"> </t>
    </r>
    <r>
      <rPr>
        <b/>
        <sz val="11"/>
        <color rgb="FF1C6938"/>
        <rFont val="Georgia"/>
        <family val="1"/>
      </rPr>
      <t xml:space="preserve">Data for Performance Period 1 </t>
    </r>
    <r>
      <rPr>
        <sz val="11"/>
        <color rgb="FF1C6938"/>
        <rFont val="Georgia"/>
        <family val="1"/>
      </rPr>
      <t>(Column S - Column V)</t>
    </r>
  </si>
  <si>
    <r>
      <t>•</t>
    </r>
    <r>
      <rPr>
        <b/>
        <sz val="11"/>
        <color theme="1" tint="0.34998626667073579"/>
        <rFont val="Georgia"/>
        <family val="1"/>
      </rPr>
      <t xml:space="preserve"> </t>
    </r>
    <r>
      <rPr>
        <b/>
        <sz val="11"/>
        <color rgb="FF1C6938"/>
        <rFont val="Georgia"/>
        <family val="1"/>
      </rPr>
      <t xml:space="preserve">Data for Performance Period 2 </t>
    </r>
    <r>
      <rPr>
        <sz val="11"/>
        <color rgb="FF1C6938"/>
        <rFont val="Georgia"/>
        <family val="1"/>
      </rPr>
      <t>(Column W - Column Z)</t>
    </r>
  </si>
  <si>
    <r>
      <t>•</t>
    </r>
    <r>
      <rPr>
        <b/>
        <sz val="11"/>
        <color theme="1" tint="0.34998626667073579"/>
        <rFont val="Georgia"/>
        <family val="1"/>
      </rPr>
      <t xml:space="preserve"> </t>
    </r>
    <r>
      <rPr>
        <b/>
        <sz val="11"/>
        <color rgb="FF1C6938"/>
        <rFont val="Georgia"/>
        <family val="1"/>
      </rPr>
      <t xml:space="preserve">Data for Performance Period 3 </t>
    </r>
    <r>
      <rPr>
        <sz val="11"/>
        <color rgb="FF1C6938"/>
        <rFont val="Georgia"/>
        <family val="1"/>
      </rPr>
      <t>(Column AA - Column AD)</t>
    </r>
  </si>
  <si>
    <r>
      <t xml:space="preserve">Please Note: </t>
    </r>
    <r>
      <rPr>
        <sz val="10"/>
        <color rgb="FF000000"/>
        <rFont val="Georgia"/>
        <family val="1"/>
      </rPr>
      <t>The data included in this repository were submitted by state organizations and regional health improvement collaboratives.  While these data did undergo a quality control process before inclusion in the tool, we have not proofed each entry to ensure that data were collected and analyzed in alignment with any regional, state, or national guidelines.</t>
    </r>
  </si>
  <si>
    <t xml:space="preserve">In addition, we revise the repository regularly to ensure that data are up-to-date and most relevant.  The date the repository was last updated can be found in row 2 of this spreadsheet tab. </t>
  </si>
  <si>
    <t>Buying Value Benchmark Repository - High-Level Summary</t>
  </si>
  <si>
    <t>#</t>
  </si>
  <si>
    <t>Submitting Organization</t>
  </si>
  <si>
    <t>Measure Name</t>
  </si>
  <si>
    <t>NQF Number</t>
  </si>
  <si>
    <t>Condition</t>
  </si>
  <si>
    <t>Deviations from Measure Steward</t>
  </si>
  <si>
    <t>Coverage Type</t>
  </si>
  <si>
    <t>Performance Level Reported to the Repository</t>
  </si>
  <si>
    <t>Availability of Performance Data</t>
  </si>
  <si>
    <t>Performance Period 1 Start Date</t>
  </si>
  <si>
    <t>Performance Period 1 End Date</t>
  </si>
  <si>
    <t>Performance Period 1 Denominator</t>
  </si>
  <si>
    <t>Performance Period 1 Rate</t>
  </si>
  <si>
    <t>Performance Period 2 Start Date</t>
  </si>
  <si>
    <t>Performance Period 2 End Date</t>
  </si>
  <si>
    <t>Performance Period 2 Denominator</t>
  </si>
  <si>
    <t>Performance Period 2 Rate</t>
  </si>
  <si>
    <t>Performance Period 3 Start Date</t>
  </si>
  <si>
    <t>Performance Period 3 End Date</t>
  </si>
  <si>
    <t>Performance Period 3 Denominator</t>
  </si>
  <si>
    <t>Performance Period 3 Rate</t>
  </si>
  <si>
    <t>Oregon Health Authority Health Analytics</t>
  </si>
  <si>
    <t>Meaningful Access to Health Care
Services for persons with limited English proficiency</t>
  </si>
  <si>
    <t>No NQF Number</t>
  </si>
  <si>
    <t>NA</t>
  </si>
  <si>
    <t>Medicaid, Dual Medicaid/ Medicare</t>
  </si>
  <si>
    <t>Data not yet available</t>
  </si>
  <si>
    <t>Buying Value Benchmark Repository - Detailed Responses</t>
  </si>
  <si>
    <t>State</t>
  </si>
  <si>
    <t>NQF Endorsement Status</t>
  </si>
  <si>
    <t>Steward</t>
  </si>
  <si>
    <t>Data Source</t>
  </si>
  <si>
    <t>Domain</t>
  </si>
  <si>
    <t>Measure Specifications (if Deviating from the Measure Steward or Not Applicable)</t>
  </si>
  <si>
    <t>Risk Adjustment Methodology</t>
  </si>
  <si>
    <t>Statewide or a sub-population?</t>
  </si>
  <si>
    <t>Measure Use</t>
  </si>
  <si>
    <t>MN</t>
  </si>
  <si>
    <t>MN Community Measurement</t>
  </si>
  <si>
    <t>Depression Care – PHQ-9 Follow-up at 12 Months</t>
  </si>
  <si>
    <t>Clinical data</t>
  </si>
  <si>
    <t>Acute Care</t>
  </si>
  <si>
    <t>Mental Health</t>
  </si>
  <si>
    <t>No deviations from the measure steward (2019 report year (11/1/2016 to 12/31/2018)  *See comments for dates of service definition.)</t>
  </si>
  <si>
    <t xml:space="preserve"> </t>
  </si>
  <si>
    <t>Age, insurance product, deprivation index, severity of depression</t>
  </si>
  <si>
    <t>Medicaid, Medicare, Commercial, Dual Medicaid/ Medicare, Other</t>
  </si>
  <si>
    <t/>
  </si>
  <si>
    <t>Payment (financial incentive or disincentive), Contractual performance monitoring without financial implications, Public reporting, Quality reporting (Medical groups use results to improve rates)</t>
  </si>
  <si>
    <t>Performance data are available.</t>
  </si>
  <si>
    <t>11/01/2016</t>
  </si>
  <si>
    <t>11/01/2015</t>
  </si>
  <si>
    <t>12/31/2017</t>
  </si>
  <si>
    <t>12/01/2014</t>
  </si>
  <si>
    <t>12/31/2016</t>
  </si>
  <si>
    <t>Depression Care - PHQ-9 Follow-up at 6 Months</t>
  </si>
  <si>
    <t>No deviations from the measure steward (2018 report year (11/1/2016 to 12/31/2018)*  *See comments for dates of service definition.)</t>
  </si>
  <si>
    <t>Depression Care - PHQ-9 Utilization</t>
  </si>
  <si>
    <t>0712e</t>
  </si>
  <si>
    <t>Yes</t>
  </si>
  <si>
    <t>No deviations from the measure steward (2019 report year (DOS 9/1/2018 – 12/31/2018))</t>
  </si>
  <si>
    <t>No risk adjustment is performed</t>
  </si>
  <si>
    <t>09/01/2018</t>
  </si>
  <si>
    <t>09/01/2017</t>
  </si>
  <si>
    <t>10/01/2016</t>
  </si>
  <si>
    <t>01/31/2017</t>
  </si>
  <si>
    <t>Depression Care – Remission at 12 Months</t>
  </si>
  <si>
    <t>0710e</t>
  </si>
  <si>
    <t>Depression Care - Remission at 6 Months</t>
  </si>
  <si>
    <t>No deviations from the measure steward (2019 report year (11/1/2016 to 12/31/2018)*  *See comments for dates of service definition.)</t>
  </si>
  <si>
    <t>Depression Care - Response at 12 Months</t>
  </si>
  <si>
    <t>Depression Care - Response at 6 Months</t>
  </si>
  <si>
    <t>MA</t>
  </si>
  <si>
    <t>MassHealth Office of Clinical Affairs</t>
  </si>
  <si>
    <t>Behavioral Health Community Partner Engagement</t>
  </si>
  <si>
    <t>Massachusetts Executive Office of Health and Human Services</t>
  </si>
  <si>
    <t>Claims data</t>
  </si>
  <si>
    <t>Care Coordination, Long-Term Services and Supports</t>
  </si>
  <si>
    <t>Not applicable - measure is homegrown</t>
  </si>
  <si>
    <t>Please contact measure steward for specifications.</t>
  </si>
  <si>
    <t>Medicaid</t>
  </si>
  <si>
    <t>TBD</t>
  </si>
  <si>
    <t>Payment (financial incentive or disincentive), Contractual performance monitoring without financial implications, Public reporting</t>
  </si>
  <si>
    <t>Data are expected to be available by: TBD - measure results anticipated in late 2021.</t>
  </si>
  <si>
    <t>Performance data are not available at this time.</t>
  </si>
  <si>
    <t>Long-Term Services and Supports (LTSS) Community Partner Engagement</t>
  </si>
  <si>
    <t>Optimal Vascular Care</t>
  </si>
  <si>
    <t>Chronic Illness Care</t>
  </si>
  <si>
    <t>Cardiovascular</t>
  </si>
  <si>
    <t>No deviations from the measure steward (2019 report year (2018 dates of service))</t>
  </si>
  <si>
    <t>Age, insurance product, deprivation index</t>
  </si>
  <si>
    <t>01/01/2018</t>
  </si>
  <si>
    <t>01/01/2017</t>
  </si>
  <si>
    <t>01/01/2016</t>
  </si>
  <si>
    <t>OR</t>
  </si>
  <si>
    <t>Controlling High Blood Pressure</t>
  </si>
  <si>
    <t>NCQA</t>
  </si>
  <si>
    <t>Measure does deviate from the steward (eCQM specs call for all-payer data; OHA prefers, but does not require, filtering to Medicaid only)</t>
  </si>
  <si>
    <t>https://www.oregon.gov/oha/HPA/ANALYTICS/Pages/CCO-Metrics.aspx</t>
  </si>
  <si>
    <t>Payment (financial incentive or disincentive), Public reporting</t>
  </si>
  <si>
    <t>Optimal Diabetes Care</t>
  </si>
  <si>
    <t>Diabetes</t>
  </si>
  <si>
    <t>No deviations from the measure steward (2018 report year (2017 dates of service))</t>
  </si>
  <si>
    <t>Age, type of diabetes, insurance product, deprivation index</t>
  </si>
  <si>
    <t>Comprehensive Diabetes Care: HbA1c Poor Control</t>
  </si>
  <si>
    <t>Measure does deviate from the steward (eCQM specs call for all-payer data; OHA prefers, but doesn't require, Medicaid only data.)</t>
  </si>
  <si>
    <t>Optimal Asthma Control - Adults</t>
  </si>
  <si>
    <t>Respiratory</t>
  </si>
  <si>
    <t>Insurance product, deprivation index</t>
  </si>
  <si>
    <t>Optimal Asthma Control - Children</t>
  </si>
  <si>
    <t>CA</t>
  </si>
  <si>
    <t>Integrated Healthcare Association</t>
  </si>
  <si>
    <t>Concurrent Use of Opioids and Benzodiazepines</t>
  </si>
  <si>
    <t>PQA</t>
  </si>
  <si>
    <t>Substance Abuse</t>
  </si>
  <si>
    <t>Measure does deviate from the steward (Modified PQA measure so value sets are in alignment with HEDIS digital measure formatting)</t>
  </si>
  <si>
    <t>https://www.iha.org/our-work/accountability/value-based-p4p/measure-set</t>
  </si>
  <si>
    <t>Medicaid, Medicare, Commercial</t>
  </si>
  <si>
    <t>Aggregated rate for providers (e.g., primary care practices, hospitals)</t>
  </si>
  <si>
    <t>Risk-bearing medical groups and IPAs</t>
  </si>
  <si>
    <t>Other (Testing measure for 2018)</t>
  </si>
  <si>
    <t>Did not submit data for a second performance period.</t>
  </si>
  <si>
    <t>Did not submit data for a third performance period.</t>
  </si>
  <si>
    <t>Community Tenure</t>
  </si>
  <si>
    <t>Chronic Illness Care, Long-Term Services and Supports</t>
  </si>
  <si>
    <t>Clinical Condition + Age + Sex + Social Determinants of Health factors</t>
  </si>
  <si>
    <t>Emergency Department Visits for Adults with Mental Illness and/or Substance Addiction</t>
  </si>
  <si>
    <t>Hospital</t>
  </si>
  <si>
    <t>Mental Health, Substance Abuse</t>
  </si>
  <si>
    <t>NY</t>
  </si>
  <si>
    <t>NYS Department of Health</t>
  </si>
  <si>
    <t>Risk-Adjusted Low Birth Weight</t>
  </si>
  <si>
    <t xml:space="preserve">New York State </t>
  </si>
  <si>
    <t>Clinical data (Birth data submitted by health plans and the department's Vital Statistics birth file)</t>
  </si>
  <si>
    <t>Pregnancy</t>
  </si>
  <si>
    <t>https://www.health.ny.gov/health_care/managed_care/qarrfull/qarr_2020/docs/qarr_specifications_manual.pdf</t>
  </si>
  <si>
    <t>Medicaid, Commercial, Other</t>
  </si>
  <si>
    <t>Aggregated rate for health plans</t>
  </si>
  <si>
    <t>Statewide</t>
  </si>
  <si>
    <t>Public reporting, Quality reporting (Improving outcomes)</t>
  </si>
  <si>
    <t xml:space="preserve">Data are expected to be available by: September 2020 </t>
  </si>
  <si>
    <t>Risk-Adjusted Primary Cesarean Section</t>
  </si>
  <si>
    <t>Vaginal Births after Cesarean Section</t>
  </si>
  <si>
    <t>PC 01: Elective Delivery</t>
  </si>
  <si>
    <t>The Joint Commission</t>
  </si>
  <si>
    <t>Claims and clinical data (Aggregated report from hospitals)</t>
  </si>
  <si>
    <t>No deviations from the measure steward (n/a)</t>
  </si>
  <si>
    <t>Public reporting, Other (For reporting to CMS Adult Core Set)</t>
  </si>
  <si>
    <t>Proportion of Days Covered by Medications: RAS Antagonists</t>
  </si>
  <si>
    <t>Claims and clinical data</t>
  </si>
  <si>
    <t>Other</t>
  </si>
  <si>
    <t>Payment (financial incentive or disincentive), Other (Performance recognition awards)</t>
  </si>
  <si>
    <t>Proportion of Days Covered by Medications: Statins</t>
  </si>
  <si>
    <t>Proportion of Days Covered by Medications: Oral Diabetes Medications</t>
  </si>
  <si>
    <t>Encounter Rate by Service Type</t>
  </si>
  <si>
    <t>IHA &amp; NCQA</t>
  </si>
  <si>
    <t>Payment (financial incentive or disincentive), Other (Check for data completeness)</t>
  </si>
  <si>
    <t>3,162,308 member years</t>
  </si>
  <si>
    <t>7.33 encounters/claims per member years</t>
  </si>
  <si>
    <t>3,160,650 member years</t>
  </si>
  <si>
    <t>7.60 encounters/claims per member years</t>
  </si>
  <si>
    <t>Generic Prescribing Overall</t>
  </si>
  <si>
    <t>IHA</t>
  </si>
  <si>
    <t>Claims Data</t>
  </si>
  <si>
    <t>Medicaid, Commercial</t>
  </si>
  <si>
    <t>Payment (financial incentive or disincentive)</t>
  </si>
  <si>
    <t>Cervical Cancer Overscreening</t>
  </si>
  <si>
    <t>Overuse</t>
  </si>
  <si>
    <t>Cancer</t>
  </si>
  <si>
    <t>Payment (financial incentive or disincentive), Public reporting, Other (Performance recognition awards)</t>
  </si>
  <si>
    <t>Disparity Measure: Emergency Department Utilization Among Members with Mental Illness</t>
  </si>
  <si>
    <t>Oregon Health Authority</t>
  </si>
  <si>
    <t>Population Health</t>
  </si>
  <si>
    <t xml:space="preserve">Homegrown stratification of HEDIS </t>
  </si>
  <si>
    <t>1,810,781 member months</t>
  </si>
  <si>
    <t>1,628,332 member months</t>
  </si>
  <si>
    <t>1,302,117 member months</t>
  </si>
  <si>
    <t>Patient-Centered Primary Care Home Enrollment</t>
  </si>
  <si>
    <t>Claims and clinical data (Aggregated report from health plans)</t>
  </si>
  <si>
    <t>PQI 01: Diabetes, Short Term Complication Admission Rate</t>
  </si>
  <si>
    <t>AHRQ</t>
  </si>
  <si>
    <t>Patient Safety</t>
  </si>
  <si>
    <t>Measure does deviate from the steward (Oregon uses AHRQ SAS software v6.0.1 for CY2017 reporting, and use total member months and member years (instead of total population) as the denominator, per CMS reporting requirement.)</t>
  </si>
  <si>
    <t xml:space="preserve">Medicaid, Dual Medicaid/ Medicare </t>
  </si>
  <si>
    <t>212.9 per 100,000 member years</t>
  </si>
  <si>
    <t>222.7 admissions per 100,000 people</t>
  </si>
  <si>
    <t>17.6 admissions per 100,000 people</t>
  </si>
  <si>
    <t>PQI 05: Chronic Obstructive Pulmonary Disease (COPD) or Asthma in Older Adults Admission Rate</t>
  </si>
  <si>
    <t>440.5 admissions per 100,000 people</t>
  </si>
  <si>
    <t>44.29 admissions per 100,000 people</t>
  </si>
  <si>
    <t>PQI 08: Congestive Heart Failure Admission Rate</t>
  </si>
  <si>
    <t>363.2 admissions per 100,000 people</t>
  </si>
  <si>
    <t>25.89 admissions per 100,000 people</t>
  </si>
  <si>
    <t>PQI 15: Adult Asthma Admission Rate</t>
  </si>
  <si>
    <t>38 admissions per 100,000 people</t>
  </si>
  <si>
    <t>3.59 admissions per 100,000 people</t>
  </si>
  <si>
    <t>Cigarette Smoking Prevalence</t>
  </si>
  <si>
    <t>Childhood Immunization Status - Combo 2</t>
  </si>
  <si>
    <t>Clinical data (State Immunization Registry (ALERT IIS))</t>
  </si>
  <si>
    <t>Prevention/Early Detection</t>
  </si>
  <si>
    <t>Infectious Disease</t>
  </si>
  <si>
    <t>Measure does deviate from the steward (Oregon uses additional CVX codes that are invalid but still in use, omits the rule not to count vaccinations administered prior to 42 days after birth, has different coding logic for MMR vaccine category, and doesn't include 'disease histories' in the numerator. Only reports on Combo 2.)</t>
  </si>
  <si>
    <t>Payment (financial incentive or disincentive), Public reporting, Other (For reporting to CMS Child Core Set)</t>
  </si>
  <si>
    <t>Immunization for Adolescents - Combo 1</t>
  </si>
  <si>
    <t>Measure does deviate from the steward (Oregon uses additional CVX codes that are invalid but still in use, and only reports on combo 1.)</t>
  </si>
  <si>
    <t>Public reporting, Other (For reporting to CMS Child Core Set)</t>
  </si>
  <si>
    <t>Immunization for Adolescents - Combo 2</t>
  </si>
  <si>
    <t>Adolescent Mental Health and/or Depression Screening</t>
  </si>
  <si>
    <t>Screening for Clinical Depression and Follow-Up Plan</t>
  </si>
  <si>
    <t>CMS</t>
  </si>
  <si>
    <t>Measure does deviate from the steward (eCQM specs call for all-payer data; OHA prefers, but doesn't require, Medicaid only data)</t>
  </si>
  <si>
    <t>RI</t>
  </si>
  <si>
    <t>Office of the Health Insurance Commissioner</t>
  </si>
  <si>
    <t>Measure does deviate from the steward (Modified denominator to include codes from the HEDIS Outpatient Value Set)</t>
  </si>
  <si>
    <t>http://www.ohic.ri.gov/documents/Revised-Measure-Specifications-Adult-and-Pedi-CTC-OHIC-Dec-2018-FINAL.pdf</t>
  </si>
  <si>
    <t>primary care practices submitting data for a state-specific primary care recognition program</t>
  </si>
  <si>
    <t>Payment (financial incentive or disincentive), Other (primary care recognition)</t>
  </si>
  <si>
    <t>10/01/2018</t>
  </si>
  <si>
    <t>09/30/2019</t>
  </si>
  <si>
    <t>10/01/2017</t>
  </si>
  <si>
    <t>09/30/2018</t>
  </si>
  <si>
    <t>09/30/2017</t>
  </si>
  <si>
    <t>Adolescent Preventive Care - Assessment or Counseling or Education About Risks of Substance Abuse (Including Alcohol and Excluding Tobacco)</t>
  </si>
  <si>
    <t>Medicaid,  Commercial</t>
  </si>
  <si>
    <t>All health plans in the state</t>
  </si>
  <si>
    <t>Data are expected to be available by: September 2020</t>
  </si>
  <si>
    <t>Adolescent Preventive Care - Assessment or Counseling or Education About the Risks of Tobacco Usage</t>
  </si>
  <si>
    <t>Adolescent Preventive Care - Assessment or Counseling or Education for Depression</t>
  </si>
  <si>
    <t>Adolescent Preventive Care - Assessment or Counseling or Education on Risk Behaviors and Preventive Actions Associated with Sexual Activity</t>
  </si>
  <si>
    <t>Assessments within 60 Days for Children in DHS Custody</t>
  </si>
  <si>
    <t>Claims and clinical data (Child Welfare data (OR-Kids))</t>
  </si>
  <si>
    <t>Developmental Screening in the First Three Years of Life</t>
  </si>
  <si>
    <t>Oregon Health and Science University</t>
  </si>
  <si>
    <t>No deviations from the measure steward (2013)</t>
  </si>
  <si>
    <t>Effective Contraceptive Use</t>
  </si>
  <si>
    <t>Oregon Health &amp; Science University</t>
  </si>
  <si>
    <t>Measure does deviate from the steward (Included the use of the "Survey of Well-being of Young Children (SWYC)" tool as an acceptable screening tool because it was being used as part of a Department of Health Program and in use by a primary care transformation initiative in the state.)</t>
  </si>
  <si>
    <t>Weight Assessment and Counseling for Children and Adolescents</t>
  </si>
  <si>
    <t>Obesity</t>
  </si>
  <si>
    <t>Measure does deviate from the steward (Modifies the HEDIS measure to look at an all-or-nothing composite of the three measure components:  BMI assessment, counseling for nutrition, and counseling for physical activity.)</t>
  </si>
  <si>
    <t>Oral Health Evaluation</t>
  </si>
  <si>
    <t>Dental Quality Alliance</t>
  </si>
  <si>
    <t>Oral Health</t>
  </si>
  <si>
    <t>No deviations from the measure steward (2018)</t>
  </si>
  <si>
    <t>Dental Sealants on Permanent Molars for Children</t>
  </si>
  <si>
    <t>Measure does deviate from the steward (Oregon combines Dental Sealant measures for age 6-9 (NQF-2508) and age 10-14 (NQF-2509) into one measure, and with following deviations: 'Elevated risk' is not required in the denominator logic; ANY tooth codes defined in the DQA measures can be numerator compliant among all age range; for numerator claims in medical claim form, tooth codes are not required.)</t>
  </si>
  <si>
    <t>Oral Evaluation for Adults with Diabetes</t>
  </si>
  <si>
    <t>Measure does deviate from the steward (DQA excludes Medicare-Medicaid dual enrollees, OHA does not; DQA identifies members in hospice with two years of claims; OHA uses only claims during the measurement year for identifying hospice care which aligns with other HEDIS‐based measures)</t>
  </si>
  <si>
    <t>Prenatal Care in the First Trimester</t>
  </si>
  <si>
    <t>Tobacco Use: Screening and Cessation Intervention</t>
  </si>
  <si>
    <t>10/01/2015</t>
  </si>
  <si>
    <t>09/30/2016</t>
  </si>
  <si>
    <t>Health-Related Social Needs Screening</t>
  </si>
  <si>
    <t>Social Determinants of Health</t>
  </si>
  <si>
    <t>Executive Office of Health and Human Services</t>
  </si>
  <si>
    <t>Social Determinants of Health Screening</t>
  </si>
  <si>
    <t>Rhode Island Executive Office of Health and Human Services</t>
  </si>
  <si>
    <t>http://www.eohhs.ri.gov/Portals/0/Uploads/Documents/AE/Final%20Documents/SDOH%20Guidance%20Document%202018-02-15.pdf</t>
  </si>
  <si>
    <t>Aggregated rate for ACOs</t>
  </si>
  <si>
    <t>ACOs certified by EOHHS as an Accountable Entity (AE), or Medicaid ACO</t>
  </si>
  <si>
    <t>Payment (financial incentive or disincentive), Public Reporting, Quality improvement (AEs can demonstrate improvement to receive payment)</t>
  </si>
  <si>
    <t>Data are expected to be available by: September 2021</t>
  </si>
  <si>
    <t>Component 2: attestation data, sampled hybrid report (2022) and full population (2023+)</t>
  </si>
  <si>
    <t>https://www.oregon.gov/oha/HPA/ANALYTICS/CCOMetrics/2021-2023-specs-(Health-Equity-Meaningful-Access)-20201229.pdf</t>
  </si>
  <si>
    <t>What is the coverage type?</t>
  </si>
  <si>
    <t>How is the measure primarily used?</t>
  </si>
  <si>
    <t>Technical Specifications Contact</t>
  </si>
  <si>
    <t>Policy Contact</t>
  </si>
  <si>
    <t>Response #</t>
  </si>
  <si>
    <t xml:space="preserve">Submitting Organization </t>
  </si>
  <si>
    <t>NQF Endorsed?</t>
  </si>
  <si>
    <t>Measure Steward</t>
  </si>
  <si>
    <t>If other, please describe.</t>
  </si>
  <si>
    <t>No</t>
  </si>
  <si>
    <t>Do the measure specifications deviate from the steward?</t>
  </si>
  <si>
    <t>If no, which release year of the specifications are you using?</t>
  </si>
  <si>
    <t>If yes, explain how your specifications deviate from the steward.</t>
  </si>
  <si>
    <t xml:space="preserve">If yes, please provide the website where it is located OR upload the specifications. </t>
  </si>
  <si>
    <t>Do you apply risk adjustment to the measure?</t>
  </si>
  <si>
    <t>Do you use a clinical risk grouper?</t>
  </si>
  <si>
    <t>If so, which one?</t>
  </si>
  <si>
    <t>If not, how do you risk adjust?</t>
  </si>
  <si>
    <t>Medicaid?</t>
  </si>
  <si>
    <t>Medicare?</t>
  </si>
  <si>
    <t>Commercial?</t>
  </si>
  <si>
    <t>Duals?</t>
  </si>
  <si>
    <t>Other?</t>
  </si>
  <si>
    <t>At what performance level are you including a rate for the repository?</t>
  </si>
  <si>
    <t>If for health plans, ACOs, or providers, are data for the full population?</t>
  </si>
  <si>
    <t>Subpopulation</t>
  </si>
  <si>
    <t>If for a sub-population of health plans, ACOs, or providers, please describe.</t>
  </si>
  <si>
    <t>Payment?</t>
  </si>
  <si>
    <t>Contractual?</t>
  </si>
  <si>
    <t>Public Reporting?</t>
  </si>
  <si>
    <t>Quality reporting?</t>
  </si>
  <si>
    <t>Quality reporting (backup)</t>
  </si>
  <si>
    <t>If quality reporting, please describe.</t>
  </si>
  <si>
    <t>Other (backup)</t>
  </si>
  <si>
    <t>Performance data available?</t>
  </si>
  <si>
    <t>If no, by when?</t>
  </si>
  <si>
    <t>Performance Period 1 - Start Date</t>
  </si>
  <si>
    <t>Performance Period 1 - End Date</t>
  </si>
  <si>
    <t>Numerator</t>
  </si>
  <si>
    <t>Denominator</t>
  </si>
  <si>
    <t>Rate</t>
  </si>
  <si>
    <t>Performance Period 2 - Start Date</t>
  </si>
  <si>
    <t>Performance Period 2 - End Date</t>
  </si>
  <si>
    <t>Performance Period 3 - Start Date</t>
  </si>
  <si>
    <t>Performance Period 3 - End Date</t>
  </si>
  <si>
    <t>Name and Email</t>
  </si>
  <si>
    <t>Name</t>
  </si>
  <si>
    <t>First Name</t>
  </si>
  <si>
    <t>Last Name</t>
  </si>
  <si>
    <t>Title</t>
  </si>
  <si>
    <t>Company</t>
  </si>
  <si>
    <t>Email</t>
  </si>
  <si>
    <t>Phone Number</t>
  </si>
  <si>
    <t>Name and Email (Backup)</t>
  </si>
  <si>
    <t>Can we share your contact information?</t>
  </si>
  <si>
    <t>If other, please elaborate</t>
  </si>
  <si>
    <t>Additional Feedback?</t>
  </si>
  <si>
    <t>Response ID</t>
  </si>
  <si>
    <t>Time Started</t>
  </si>
  <si>
    <t>Date Submitted</t>
  </si>
  <si>
    <t>Status</t>
  </si>
  <si>
    <t>IP Address</t>
  </si>
  <si>
    <t>Country</t>
  </si>
  <si>
    <t>City</t>
  </si>
  <si>
    <t>State/Region</t>
  </si>
  <si>
    <t>Postal</t>
  </si>
  <si>
    <t>What is the measure name?</t>
  </si>
  <si>
    <t>Does the measure have an NQF number?:NQF endorsement</t>
  </si>
  <si>
    <t>What is the measure's NQF number?:NQF endorsement</t>
  </si>
  <si>
    <t>Who is the measure steward?</t>
  </si>
  <si>
    <t>Other - Write In: Who is the measure steward?</t>
  </si>
  <si>
    <t>Other: Who is the measure steward?</t>
  </si>
  <si>
    <t>With what data did you calculate this measure?</t>
  </si>
  <si>
    <t>Other: With what data did you calculate this measure?</t>
  </si>
  <si>
    <t>Do the measure specifications deviate from those of the measure steward?:Measure specification deviations</t>
  </si>
  <si>
    <t>Please indicate which release year of the measure specifications you are using.: Measure specification deviations</t>
  </si>
  <si>
    <t>Please explain how your specifications deviate from those of the measure steward.: Measure specification deviations</t>
  </si>
  <si>
    <t>Are the specifications you use posted online?:Measure specification deviations</t>
  </si>
  <si>
    <t>Please provide the link to the website where you post the specifications for this measure.: Measure specification deviations</t>
  </si>
  <si>
    <t>1:Please upload the specifications for this measure.</t>
  </si>
  <si>
    <t>Do you apply risk adjustment to the calculation of the measure?:Calculation of risk-adjustment</t>
  </si>
  <si>
    <t>Do you use a clinical risk grouper? :Calculation of risk-adjustment</t>
  </si>
  <si>
    <t>Which one?:Calculation of risk-adjustment</t>
  </si>
  <si>
    <t>How do you risk adjust?:Calculation of risk-adjustment</t>
  </si>
  <si>
    <t>Other: How do you risk adjust?:Calculation of risk-adjustment</t>
  </si>
  <si>
    <t>Medicaid: What is the coverage type for this measure? (options below are not mutually exclusive)</t>
  </si>
  <si>
    <t>Medicare: What is the coverage type for this measure? (options below are not mutually exclusive)</t>
  </si>
  <si>
    <t>Commercial: What is the coverage type for this measure? (options below are not mutually exclusive)</t>
  </si>
  <si>
    <t>Dual Medicaid/Medicare: What is the coverage type for this measure? (options below are not mutually exclusive)</t>
  </si>
  <si>
    <t>Other: What is the coverage type for this measure? (options below are not mutually exclusive)</t>
  </si>
  <si>
    <t>Other - Write In (Required):At what performance level are you including a rate for the repository?</t>
  </si>
  <si>
    <t>Other: At what performance level are you including a rate for the repository?</t>
  </si>
  <si>
    <t>Are the data that you are collecting for all health plans in the state or for a sub-population?:Measured population (if applicable)</t>
  </si>
  <si>
    <t>If for a sub-population of health plans, please describe the sub-population for which you are collecting data for this measure.: Measured population (if applicable)</t>
  </si>
  <si>
    <t>Are the data that you are collecting for all ACOs in the state or for a sub-population?:Measured population (if applicable)</t>
  </si>
  <si>
    <t>If for a sub-population of ACOs, please describe the sub-population for which you are collecting data for this measure.: Measured population (if applicable)</t>
  </si>
  <si>
    <t>Are the data that you are collecting for all providers in the state or for a sub-population?:Measured population (if applicable)</t>
  </si>
  <si>
    <t>If for a sub-population of providers, please describe the sub-population for which you are collecting data for this measure.: Measured population (if applicable)</t>
  </si>
  <si>
    <t>Payment (financial incentive or disincentive):How is the measure primarily used? (options below are not mutually exclusive)</t>
  </si>
  <si>
    <t>Contractual performance monitoring without financial implications: How is the measure primarily used? (options below are not mutually exclusive)</t>
  </si>
  <si>
    <t>Public reporting: How is the measure primarily used? (options below are not mutually exclusive)</t>
  </si>
  <si>
    <t>Quality improvement (please explain):How is the measure primarily used? (options below are not mutually exclusive)</t>
  </si>
  <si>
    <t>Other (please explain):How is the measure primarily used? (options below are not mutually exclusive)</t>
  </si>
  <si>
    <t>Do you have available performance data to upload for this measure at this time?:Availability of Performance Data</t>
  </si>
  <si>
    <t>By when do you expect to have data available to upload to the repository?:Availability of Performance Data</t>
  </si>
  <si>
    <t>Performance Period Start Date: What is your performance for this measure?</t>
  </si>
  <si>
    <t>Performance Period End Date: What is your performance for this measure?</t>
  </si>
  <si>
    <t>Numerator: What is your performance for this measure?</t>
  </si>
  <si>
    <t>Denominator: What is your performance for this measure?</t>
  </si>
  <si>
    <t>Do you have data for this measure from any additional performance periods that you wish to share?</t>
  </si>
  <si>
    <t>First Name: Please provide contact information for an individual who can answer technical questions about the measure specifications.</t>
  </si>
  <si>
    <t>Last Name: Please provide contact information for an individual who can answer technical questions about the measure specifications.</t>
  </si>
  <si>
    <t>Title: Please provide contact information for an individual who can answer technical questions about the measure specifications.</t>
  </si>
  <si>
    <t>Company Name: Please provide contact information for an individual who can answer technical questions about the measure specifications.</t>
  </si>
  <si>
    <t>State: Please provide contact information for an individual who can answer technical questions about the measure specifications.</t>
  </si>
  <si>
    <t>Email Address: Please provide contact information for an individual who can answer technical questions about the measure specifications.</t>
  </si>
  <si>
    <t>Phone Number: Please provide contact information for an individual who can answer technical questions about the measure specifications.</t>
  </si>
  <si>
    <t>First Name: Please provide contact information for an individual who can answer questions about the policy application of the measure (if different from above).</t>
  </si>
  <si>
    <t>Last Name: Please provide contact information for an individual who can answer questions about the policy application of the measure (if different from above).</t>
  </si>
  <si>
    <t>Title: Please provide contact information for an individual who can answer questions about the policy application of the measure (if different from above).</t>
  </si>
  <si>
    <t>Company Name: Please provide contact information for an individual who can answer questions about the policy application of the measure (if different from above).</t>
  </si>
  <si>
    <t>State: Please provide contact information for an individual who can answer questions about the policy application of the measure (if different from above).</t>
  </si>
  <si>
    <t>Email Address: Please provide contact information for an individual who can answer questions about the policy application of the measure (if different from above).</t>
  </si>
  <si>
    <t>Phone Number: Please provide contact information for an individual who can answer questions about the policy application of the measure (if different from above).</t>
  </si>
  <si>
    <t>Is it okay if we share your contact information with other states and/or regional health improvement collaboratives in case he or she has additional questions for you?</t>
  </si>
  <si>
    <t>Other: Is it okay if we share your contact information with other states and/or regional health improvement collaboratives in case he or she has additional questions for you?</t>
  </si>
  <si>
    <t>Please let us know if you have any comments or questions for us.</t>
  </si>
  <si>
    <t>Jul 24, 2018 1:34:18 pm</t>
  </si>
  <si>
    <t>Jul 31, 2018 5:45:41 pm</t>
  </si>
  <si>
    <t>Complete</t>
  </si>
  <si>
    <t>170.63.123.25</t>
  </si>
  <si>
    <t>United States</t>
  </si>
  <si>
    <t>Quincy</t>
  </si>
  <si>
    <t>TBD - under development.</t>
  </si>
  <si>
    <t>Contractual performance monitoring without financial implications</t>
  </si>
  <si>
    <t>Public reporting</t>
  </si>
  <si>
    <t xml:space="preserve"> TBD - measure results anticipated in late 2019.</t>
  </si>
  <si>
    <t>Paul</t>
  </si>
  <si>
    <t>Kirby</t>
  </si>
  <si>
    <t>Quality Manager</t>
  </si>
  <si>
    <t>paul.kirby@state.ma.us</t>
  </si>
  <si>
    <t>617-847-3736</t>
  </si>
  <si>
    <t>Yes, it is okay to share with others.</t>
  </si>
  <si>
    <t>Jul 25, 2018 1:56:24 pm</t>
  </si>
  <si>
    <t>Jul 31, 2018 5:44:29 pm</t>
  </si>
  <si>
    <t>TBD - measure results anticipated in late 2019.</t>
  </si>
  <si>
    <t>Jul 25, 2018 4:49:55 pm</t>
  </si>
  <si>
    <t>Jul 31, 2018 5:43:34 pm</t>
  </si>
  <si>
    <t>Jul 25, 2018 5:23:10 pm</t>
  </si>
  <si>
    <t>Jul 31, 2018 5:42:26 pm</t>
  </si>
  <si>
    <t>Jul 25, 2018 5:28:52 pm</t>
  </si>
  <si>
    <t>Jul 31, 2018 5:18:09 pm</t>
  </si>
  <si>
    <t>Jul 31, 2018 9:58:12 am</t>
  </si>
  <si>
    <t>Jul 31, 2018 2:36:11 pm</t>
  </si>
  <si>
    <t>150.142.233.1</t>
  </si>
  <si>
    <t>Albany</t>
  </si>
  <si>
    <t>https://www.health.ny.gov/health_care/managed_care/qarrfull/qarr_2018/docs/qarr_specifications_manual.pdf</t>
  </si>
  <si>
    <t>Commercial</t>
  </si>
  <si>
    <t>Quality improvement (please explain)</t>
  </si>
  <si>
    <t>Improving outcomes</t>
  </si>
  <si>
    <t xml:space="preserve">September 2018 </t>
  </si>
  <si>
    <t>Matthew</t>
  </si>
  <si>
    <t>Reuter</t>
  </si>
  <si>
    <t>Medicaid Program Advisor</t>
  </si>
  <si>
    <t>matthew.reuter@health.ny.gov</t>
  </si>
  <si>
    <t>518 474 9269</t>
  </si>
  <si>
    <t>Tamarra</t>
  </si>
  <si>
    <t>Smith</t>
  </si>
  <si>
    <t>HPA1</t>
  </si>
  <si>
    <t>Department of Health</t>
  </si>
  <si>
    <t>NYSQARR@health.ny.gov</t>
  </si>
  <si>
    <t>518-474-4052</t>
  </si>
  <si>
    <t>Jul 31, 2018 1:35:05 pm</t>
  </si>
  <si>
    <t>Jul 31, 2018 2:35:57 pm</t>
  </si>
  <si>
    <t>518 447 9269</t>
  </si>
  <si>
    <t>518 447 4052</t>
  </si>
  <si>
    <t>Jul 31, 2018 1:45:22 pm</t>
  </si>
  <si>
    <t>Jul 31, 2018 2:37:09 pm</t>
  </si>
  <si>
    <t>518 447-9269</t>
  </si>
  <si>
    <t>Jul 31, 2018 2:27:04 pm</t>
  </si>
  <si>
    <t>Jul 31, 2018 2:52:09 pm</t>
  </si>
  <si>
    <t>HPA 1</t>
  </si>
  <si>
    <t>Jul 31, 2018 2:54:17 pm</t>
  </si>
  <si>
    <t>Jul 31, 2018 3:23:21 pm</t>
  </si>
  <si>
    <t>Birth data submitted by health plans and the department's Vital Statistics birth file</t>
  </si>
  <si>
    <t>Improving patient safety and quality of care</t>
  </si>
  <si>
    <t>September 2018</t>
  </si>
  <si>
    <t>NYS Dept. of Health</t>
  </si>
  <si>
    <t>518 474 4052</t>
  </si>
  <si>
    <t>Jul 31, 2018 3:23:31 pm</t>
  </si>
  <si>
    <t>Jul 31, 2018 3:26:47 pm</t>
  </si>
  <si>
    <t>NYS Dept of Health</t>
  </si>
  <si>
    <t>Jul 31, 2018 3:26:52 pm</t>
  </si>
  <si>
    <t>Jul 31, 2018 3:29:11 pm</t>
  </si>
  <si>
    <t>Jul 31, 2018 3:29:23 pm</t>
  </si>
  <si>
    <t>Jul 31, 2018 3:33:10 pm</t>
  </si>
  <si>
    <t>Aug 1, 2018 11:04:28 am</t>
  </si>
  <si>
    <t>Aug 1, 2018 11:11:03 am</t>
  </si>
  <si>
    <t>Boston</t>
  </si>
  <si>
    <t>Claims</t>
  </si>
  <si>
    <t>Aug 1, 2018 11:39:57 am</t>
  </si>
  <si>
    <t>Aug 1, 2018 12:31:52 pm</t>
  </si>
  <si>
    <t>159.121.202.174</t>
  </si>
  <si>
    <t>Salem</t>
  </si>
  <si>
    <t>https://www.oregon.gov/oha/HPA/ANALYTICS/Pages/CCO-Baseline-Data.aspx</t>
  </si>
  <si>
    <t>Kate</t>
  </si>
  <si>
    <t>Lonborg</t>
  </si>
  <si>
    <t>program manager - Clinical Quality Metrics Registry</t>
  </si>
  <si>
    <t>katrina.m.lonborg@state.or.us</t>
  </si>
  <si>
    <t>971-208-2967</t>
  </si>
  <si>
    <t>OK to share email</t>
  </si>
  <si>
    <t>Aug 1, 2018 12:32:14 pm</t>
  </si>
  <si>
    <t>Aug 1, 2018 12:42:23 pm</t>
  </si>
  <si>
    <t>eCQM specs call for all-payer data; OHA prefers, but does not require, filtering to Medicaid only</t>
  </si>
  <si>
    <t>Aug 1, 2018 4:47:56 pm</t>
  </si>
  <si>
    <t>Aug 1, 2018 5:06:14 pm</t>
  </si>
  <si>
    <t>State Immunization Registry (ALERT IIS)</t>
  </si>
  <si>
    <t>Oregon uses additional CVX codes that are invalid but still in use, omits the rule not to count vaccinations administered prior to 42 days after birth, has different coding logic for MMR vaccine category, and doesn't include 'disease histories' in the numerator. Only reports on Combo 2.</t>
  </si>
  <si>
    <t>https://www.oregon.gov/oha/HPA/ANALYTICS/CCOData/childhood-immunizations-2018.pdf</t>
  </si>
  <si>
    <t>Other (please explain)</t>
  </si>
  <si>
    <t>For reporting to CMS Child Core Set</t>
  </si>
  <si>
    <t>Frank</t>
  </si>
  <si>
    <t>Wu</t>
  </si>
  <si>
    <t>Research Analyst</t>
  </si>
  <si>
    <t>weiting.wu@dhsoha.state.or.us</t>
  </si>
  <si>
    <t xml:space="preserve">Measurement end date should be 12/31 of each year, but data entry isn't successful, so keyed in 12/01 instead. See email for detail. </t>
  </si>
  <si>
    <t>Aug 1, 2018 5:06:41 pm</t>
  </si>
  <si>
    <t>Aug 1, 2018 5:13:15 pm</t>
  </si>
  <si>
    <t>Oregon uses additional CVX codes that are invalid but still in use, and only reports on combo 1.</t>
  </si>
  <si>
    <t>https://www.oregon.gov/oha/HPA/ANALYTICS/CCOData/immunization-adolescents-2018.pdf</t>
  </si>
  <si>
    <t>Measurement end date should be 12/31 of each year, but data entry isn't successful, so keyed in 12/01 instead. See email for detail.</t>
  </si>
  <si>
    <t>Aug 1, 2018 5:13:27 pm</t>
  </si>
  <si>
    <t>Aug 1, 2018 5:24:57 pm</t>
  </si>
  <si>
    <t>Oregon combines Dental Sealant measures for age 6-9 (NQF-2508) and age 10-14 (NQF-2509) into one measure, and with following deviations: 'Elevated risk' is not required in the denominator logic; ANY tooth codes defined in the DQA measures can be numerator compliant among all age range; for numerator claims in medical claim form, tooth codes are not required.</t>
  </si>
  <si>
    <t>https://www.oregon.gov/oha/HPA/ANALYTICS/CCOData/Dental-Sealants-2018.pdf</t>
  </si>
  <si>
    <t>Aug 1, 2018 5:25:07 pm</t>
  </si>
  <si>
    <t>Aug 1, 2018 5:29:16 pm</t>
  </si>
  <si>
    <t>Aug 1, 2018 5:29:32 pm</t>
  </si>
  <si>
    <t>Aug 1, 2018 5:32:58 pm</t>
  </si>
  <si>
    <t>https://www.oregon.gov/oha/HPA/ANALYTICS/CCOData/disparity-ED-utilization-mental-illness-2018.pdf</t>
  </si>
  <si>
    <t>Dual Medicaid/ Medicare</t>
  </si>
  <si>
    <t>Aug 1, 2018 5:33:08 pm</t>
  </si>
  <si>
    <t>Aug 1, 2018 5:36:01 pm</t>
  </si>
  <si>
    <t>https://www.oregon.gov/oha/HPA/ANALYTICS/CCOData/Effective%20Contraceptive%20Use%20-%202018.pdf</t>
  </si>
  <si>
    <t>Aug 1, 2018 5:36:59 pm</t>
  </si>
  <si>
    <t>Aug 1, 2018 5:39:13 pm</t>
  </si>
  <si>
    <t>Claims data and Child Welfare data (OR-Kids)</t>
  </si>
  <si>
    <t>https://www.oregon.gov/oha/HPA/ANALYTICS/CCOData/assessments-children-dhs-custody-2018.pdf</t>
  </si>
  <si>
    <t>Aug 1, 2018 5:43:05 pm</t>
  </si>
  <si>
    <t>Aug 1, 2018 5:46:39 pm</t>
  </si>
  <si>
    <t>Aggregated report from health plans</t>
  </si>
  <si>
    <t>https://www.oregon.gov/oha/HPA/ANALYTICS/CCOData/Patient-Centered%20Primary%20Care%20Home%20Enrollment%20-%202018.pdf</t>
  </si>
  <si>
    <t>This measure looks at a snapshot status at the last month of each year, so technically the measurement period doesn't begin on 1/1 of the year.</t>
  </si>
  <si>
    <t>Aug 1, 2018 5:46:49 pm</t>
  </si>
  <si>
    <t>Aug 1, 2018 5:51:12 pm</t>
  </si>
  <si>
    <t>Aggregated report from hospitals</t>
  </si>
  <si>
    <t>n/a</t>
  </si>
  <si>
    <t>For reporting to CMS Adult Core Set</t>
  </si>
  <si>
    <t>Aug 1, 2018 5:47:17 pm</t>
  </si>
  <si>
    <t>Aug 9, 2018 5:12:22 pm</t>
  </si>
  <si>
    <t>eCQM specs call for all-payer data; OHA prefers, but doesn't require, Medicaid only data</t>
  </si>
  <si>
    <t>Aug 1, 2018 5:51:40 pm</t>
  </si>
  <si>
    <t>Aug 1, 2018 6:01:02 pm</t>
  </si>
  <si>
    <t>Oregon uses AHRQ SAS software v6.0.1 for CY2017 reporting, and use total member months and member years (instead of total population) as the denominator, per CMS reporting requirement.</t>
  </si>
  <si>
    <t>https://www.oregon.gov/oha/HPA/ANALYTICS/CCOData/Prevention%20Quality%20Indicators%20-%202017.pdf</t>
  </si>
  <si>
    <t>Aug 1, 2018 5:57:25 pm</t>
  </si>
  <si>
    <t>Aug 9, 2018 5:11:12 pm</t>
  </si>
  <si>
    <t>eCQM specs call for all-payer data; OHA prefers, but doesn't require, Medicaid only data.</t>
  </si>
  <si>
    <t>Aug 1, 2018 6:01:13 pm</t>
  </si>
  <si>
    <t>Aug 1, 2018 6:04:22 pm</t>
  </si>
  <si>
    <t>Aug 1, 2018 6:04:31 pm</t>
  </si>
  <si>
    <t>Aug 1, 2018 6:07:01 pm</t>
  </si>
  <si>
    <t>Aug 1, 2018 6:09:00 pm</t>
  </si>
  <si>
    <t>Aug 3, 2018 2:24:28 pm</t>
  </si>
  <si>
    <t>Aug 10, 2018 1:59:49 pm</t>
  </si>
  <si>
    <t>Aug 10, 2018 2:20:09 pm</t>
  </si>
  <si>
    <t>67.86.32.113</t>
  </si>
  <si>
    <t>Manhasset</t>
  </si>
  <si>
    <t>Modified denominator to include codes from the HEDIS Outpatient Value Set</t>
  </si>
  <si>
    <t>http://www.ohic.ri.gov/documents/Revised-2018-Measure-Specifications-Adult-and-Pedi-CTC-OHIC-January-2018.pdf</t>
  </si>
  <si>
    <t>Medicare</t>
  </si>
  <si>
    <t>Sub-population of providers</t>
  </si>
  <si>
    <t>primary care recognition</t>
  </si>
  <si>
    <t>Cory</t>
  </si>
  <si>
    <t>King</t>
  </si>
  <si>
    <t>Principal Policy Associate</t>
  </si>
  <si>
    <t>Cory.King@ohic.ri.gov</t>
  </si>
  <si>
    <t>401-462-9658</t>
  </si>
  <si>
    <t>Aug 10, 2018 2:20:17 pm</t>
  </si>
  <si>
    <t>Dec 3, 2018 11:02:46 pm</t>
  </si>
  <si>
    <t>Aug 10, 2018 2:24:21 pm</t>
  </si>
  <si>
    <t>Aug 10, 2018 2:28:18 pm</t>
  </si>
  <si>
    <t>Included the use of the "Survey of Well-being of Young Children (SWYC)" tool as an acceptable screening tool because it was being used as part of a Department of Health Program and in use by a primary care transformation initiative in the state.</t>
  </si>
  <si>
    <t>http://surveygizmoresponseuploads.s3.amazonaws.com/fileuploads/455741/4320821/58-f17b38ef91a8940d9a6ddfc1704531be_image.png</t>
  </si>
  <si>
    <t>Aug 10, 2018 2:28:28 pm</t>
  </si>
  <si>
    <t>Aug 10, 2018 2:31:23 pm</t>
  </si>
  <si>
    <t>Modifies the HEDIS measure to look at an all-or-nothing composite of the three measure components:  BMI assessment, counseling for nutrition, and counseling for physical activity.</t>
  </si>
  <si>
    <t>http://surveygizmoresponseuploads.s3.amazonaws.com/fileuploads/455741/4320821/73-a66bfcf216e3788ea68fc5a553ad5f90_image.png</t>
  </si>
  <si>
    <t>Dec 18, 2018 11:41:58 am</t>
  </si>
  <si>
    <t>Feb 12, 2019 11:11:46 pm</t>
  </si>
  <si>
    <t>206.169.158.60</t>
  </si>
  <si>
    <t>Oakland</t>
  </si>
  <si>
    <t>Check for data completeness</t>
  </si>
  <si>
    <t>Jennifer</t>
  </si>
  <si>
    <t>Wong</t>
  </si>
  <si>
    <t>Project Manager</t>
  </si>
  <si>
    <t>jwong@iha.org</t>
  </si>
  <si>
    <t>(510)281-5609</t>
  </si>
  <si>
    <t>Lindsay</t>
  </si>
  <si>
    <t>Erickson</t>
  </si>
  <si>
    <t>Director</t>
  </si>
  <si>
    <t>lerickson@iha.org</t>
  </si>
  <si>
    <t>Dec 18, 2018 1:04:53 pm</t>
  </si>
  <si>
    <t>Feb 12, 2019 11:12:46 pm</t>
  </si>
  <si>
    <t>Performance recognition awards</t>
  </si>
  <si>
    <t>(510)281-5617</t>
  </si>
  <si>
    <t>(510) 281-5609</t>
  </si>
  <si>
    <t>Mar 13, 2019 2:27:21 pm</t>
  </si>
  <si>
    <t>Mar 26, 2019 2:07:55 pm</t>
  </si>
  <si>
    <t>23.25.145.49</t>
  </si>
  <si>
    <t>Minneapolis</t>
  </si>
  <si>
    <t>2018 report year (2017 dates of service)</t>
  </si>
  <si>
    <t>Medical groups use results to improve rates</t>
  </si>
  <si>
    <t>Jess</t>
  </si>
  <si>
    <t>Amo</t>
  </si>
  <si>
    <t>Measure Development Specialist</t>
  </si>
  <si>
    <t>amo@mncm.org</t>
  </si>
  <si>
    <t>Anne</t>
  </si>
  <si>
    <t>Snowden</t>
  </si>
  <si>
    <t>Director of Performance Measurement and Reporting</t>
  </si>
  <si>
    <t>snowden@mncm.org</t>
  </si>
  <si>
    <t>612-454-4811</t>
  </si>
  <si>
    <t>Note: Changes to the measure denominator definitions in the 2017 report year (2016 dates of service) resulted in significant expansion of the measure population for the diabetes measure. This change may have contributed to the change in statewide rates for these measures compared to the 2016 report year (2015 dates of service).   What is the definition of performance year? Is it dates of service?  What is the definition of a release year for the measure specifications? Does this reference  the year the specs were posted or the report year that the specs represent?</t>
  </si>
  <si>
    <t>Mar 27, 2019 1:51:41 pm</t>
  </si>
  <si>
    <t>Mar 27, 2019 2:02:30 pm</t>
  </si>
  <si>
    <t xml:space="preserve">Note: Changes to the measure denominator definitions in the 2017 report year (2016 dates of service) resulted in significant expansion of the measure population for the vascular measure. This change may have contributed to the change in statewide rates for these measures compared to the 2016 report year (2015 dates of service). </t>
  </si>
  <si>
    <t>Mar 27, 2019 3:28:26 pm</t>
  </si>
  <si>
    <t>Mar 27, 2019 3:47:33 pm</t>
  </si>
  <si>
    <t>Note: Changes to the measure denominator definitions in the 2017 report year (2016 dates of service) resulted in significant expansion of the measure population for the asthma measures. This change may have contributed to the change in statewide rates for these measures compared to the 2016 report year (2015 dates of service).   QPP # 398</t>
  </si>
  <si>
    <t>Mar 27, 2019 3:49:57 pm</t>
  </si>
  <si>
    <t>Mar 27, 2019 4:01:59 pm</t>
  </si>
  <si>
    <t>(612) 454-4825</t>
  </si>
  <si>
    <t>(612) 454-4811</t>
  </si>
  <si>
    <t>Note: Changes to the measure denominator definitions in the 2017 report year (2016 dates of service) resulted in significant expansion of the measure population for the asthma measures. This change may have contributed to the change in statewide rates for these measures compared to the 2016 report year (2015 dates of service).   QPP#: 398</t>
  </si>
  <si>
    <t>Mar 27, 2019 5:05:06 pm</t>
  </si>
  <si>
    <t>Mar 27, 2019 5:08:30 pm</t>
  </si>
  <si>
    <t>01/01/2015</t>
  </si>
  <si>
    <t>12/31/2015</t>
  </si>
  <si>
    <t>This is a process measure.</t>
  </si>
  <si>
    <t>Mar 29, 2019 2:33:33 pm</t>
  </si>
  <si>
    <t>Mar 29, 2019 4:06:37 pm</t>
  </si>
  <si>
    <t>2018 report year (11/1/2015 to 12/31/2017)*  *See comments for dates of service definition.</t>
  </si>
  <si>
    <t>12/01/2013</t>
  </si>
  <si>
    <t xml:space="preserve">Denominator identification period: The time period used to define the denominator population of the six- and 12-month Depression outcome measures. All patients with an index event during this time period are included in the measure denominator(s) for result calculation.   Measure assessment period: The patient-specific 13-month period following an index event during which a patient should continue to be assessed with PRO tools (PHQ-9) to determine response to depression treatment or remission of depression symptoms. All PRO tool scores obtained during this period must be submitted for accurate calculation of six- and 12-month Depression outcome measures. During the 2018 report year, the patent-specific assessment period was expanded to 14 months.  For this survey, the performance period start date is the start of the denominator identification period for the report year and the performance period end date is the end of the measure assessment period for the report year. This is a longitudinal measure. </t>
  </si>
  <si>
    <t>Mar 29, 2019 3:10:38 pm</t>
  </si>
  <si>
    <t>Mar 29, 2019 4:07:25 pm</t>
  </si>
  <si>
    <t>(651) 454-4825</t>
  </si>
  <si>
    <t>Denominator identification period: The time period used to define the denominator population of the six- and 12-month Depression outcome measures. All patients with an index event during this time period are included in the measure denominator(s) for result calculation.   Measure assessment period: The patient-specific 13-month period following an index event during which a patient should continue to be assessed with PRO tools (PHQ-9) to determine response to depression treatment or remission of depression symptoms. All PRO tool scores obtained during this period must be submitted for accurate calculation of six- and 12-month Depression outcome measures. During the 2018 report year, the patent-specific assessment period was expanded to 14 months.  For this survey, the performance period start date is the start of the denominator identification period for the report year and the performance period end date is the end of the measure assessment period for the report year. This is a longitudinal measure.  QPP#: 411</t>
  </si>
  <si>
    <t>Mar 29, 2019 3:29:04 pm</t>
  </si>
  <si>
    <t>Mar 29, 2019 4:07:55 pm</t>
  </si>
  <si>
    <t>Denominator identification period: The time period used to define the denominator population of the six- and 12-month Depression outcome measures. All patients with an index event during this time period are included in the measure denominator(s) for result calculation.   Measure assessment period: The patient-specific 13-month period following an index event during which a patient should continue to be assessed with PRO tools (PHQ-9) to determine response to depression treatment or remission of depression symptoms. All PRO tool scores obtained during this period must be submitted for accurate calculation of six- and 12-month Depression outcome measures. During the 2018 report year, the patent-specific assessment period was expanded to 14 months.  For this survey, the performance period start date is the start of the denominator identification period for the report year and the performance period end date is the end of the measure assessment period for the report year. This is a longitudinal measure.</t>
  </si>
  <si>
    <t>Mar 29, 2019 3:37:07 pm</t>
  </si>
  <si>
    <t>Mar 29, 2019 4:12:23 pm</t>
  </si>
  <si>
    <t>2018 report year (11/1/2015 to 12/31/2017)  *See comments for dates of service definition.</t>
  </si>
  <si>
    <t>Mar 29, 2019 3:49:16 pm</t>
  </si>
  <si>
    <t>Mar 29, 2019 4:12:59 pm</t>
  </si>
  <si>
    <t>Denominator identification period: The time period used to define the denominator population of the six- and 12-month Depression outcome measures. All patients with an index event during this time period are included in the measure denominator(s) for result calculation.   Measure assessment period: The patient-specific 13-month period following an index event during which a patient should continue to be assessed with PRO tools (PHQ-9) to determine response to depression treatment or remission of depression symptoms. All PRO tool scores obtained during this period must be submitted for accurate calculation of six- and 12-month Depression outcome measures. During the 2018 report year, the patent-specific assessment period was expanded to 14 months.  For this survey, the performance period start date is the start of the denominator identification period for the report year and the performance period end date is the end of the measure assessment period for the report year. This is a longitudinal measure.  QPP#: 370 ACO#: MH-1 e-CQM#: CMS 159</t>
  </si>
  <si>
    <t>Mar 29, 2019 4:01:23 pm</t>
  </si>
  <si>
    <t>Mar 29, 2019 4:05:27 pm</t>
  </si>
  <si>
    <t>Mar 29, 2019 4:41:55 pm</t>
  </si>
  <si>
    <t>Mar 29, 2019 4:47:03 pm</t>
  </si>
  <si>
    <t>2018 report year (DOS 9/1/2017 – 12/31/2017)</t>
  </si>
  <si>
    <t>01/31/2016</t>
  </si>
  <si>
    <t>e-CQM#: CMS 160</t>
  </si>
  <si>
    <t>Clinical data (eCQM measure)</t>
  </si>
  <si>
    <t>0418e</t>
  </si>
  <si>
    <t>6,289,173 member years</t>
  </si>
  <si>
    <t>2,974,919 member years</t>
  </si>
  <si>
    <t>3,314,207 member years</t>
  </si>
  <si>
    <t>Data are expected to be available in 2022</t>
  </si>
  <si>
    <t>Health Equity</t>
  </si>
  <si>
    <t>439.3 admissions per 100,000 member years</t>
  </si>
  <si>
    <t>395.9 admissions per 100,000 member years</t>
  </si>
  <si>
    <t>42.4 admissions per 100,000 member years</t>
  </si>
  <si>
    <t>99.2 visits per member months</t>
  </si>
  <si>
    <t>100.3 visits per 1,000 member months</t>
  </si>
  <si>
    <t>106.3 visits per 1,000 member months</t>
  </si>
  <si>
    <t>01/01/2019</t>
  </si>
  <si>
    <t>12/31/2019</t>
  </si>
  <si>
    <t>12/31/2018</t>
  </si>
  <si>
    <t>Download the Complete Suite at: buyingvalue.org   |   Last updated: June 17, 2021</t>
  </si>
  <si>
    <r>
      <t xml:space="preserve">Examples of measures included in the </t>
    </r>
    <r>
      <rPr>
        <i/>
        <sz val="11"/>
        <color theme="1" tint="0.34998626667073579"/>
        <rFont val="Georgia"/>
        <family val="1"/>
      </rPr>
      <t xml:space="preserve">Buying Value Benchmark Repository </t>
    </r>
    <r>
      <rPr>
        <sz val="11"/>
        <color theme="1" tint="0.34998626667073579"/>
        <rFont val="Georgia"/>
        <family val="1"/>
      </rPr>
      <t xml:space="preserve">are:
   • Homegrown measures and
   • Non-HEDIS measures that are </t>
    </r>
    <r>
      <rPr>
        <i/>
        <sz val="11"/>
        <color theme="1" tint="0.34998626667073579"/>
        <rFont val="Georgia"/>
        <family val="1"/>
      </rPr>
      <t>not</t>
    </r>
    <r>
      <rPr>
        <sz val="11"/>
        <color theme="1" tint="0.34998626667073579"/>
        <rFont val="Georgia"/>
        <family val="1"/>
      </rPr>
      <t xml:space="preserve"> homegrown and for which benchmark data (e.g., through the CDC or CMS) are not available (e.g., the "Tobacco Use: Screening
      and Cessation Intervention" measure from CMS).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</si>
</sst>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47" x14ac:knownFonts="1">
    <font>
      <sz val="11"/>
      <color theme="1"/>
      <name val="Calibri"/>
      <family val="2"/>
      <scheme val="minor"/>
    </font>
    <font>
      <b/>
      <sz val="11"/>
      <color theme="0"/>
      <name val="Calibri"/>
      <family val="2"/>
      <scheme val="minor"/>
    </font>
    <font>
      <sz val="11"/>
      <color theme="1"/>
      <name val="Calibri"/>
      <family val="2"/>
      <scheme val="minor"/>
    </font>
    <font>
      <sz val="11"/>
      <color theme="0"/>
      <name val="Calibri"/>
      <family val="2"/>
      <scheme val="minor"/>
    </font>
    <font>
      <b/>
      <sz val="11"/>
      <color rgb="FF595959"/>
      <name val="Calibri"/>
      <family val="2"/>
      <scheme val="minor"/>
    </font>
    <font>
      <sz val="11"/>
      <color rgb="FF595959"/>
      <name val="Calibri"/>
      <family val="2"/>
      <scheme val="minor"/>
    </font>
    <font>
      <u/>
      <sz val="11"/>
      <color theme="10"/>
      <name val="Calibri"/>
      <family val="2"/>
      <scheme val="minor"/>
    </font>
    <font>
      <b/>
      <sz val="11"/>
      <name val="Calibri"/>
      <family val="2"/>
      <scheme val="minor"/>
    </font>
    <font>
      <sz val="11"/>
      <name val="Calibri"/>
      <family val="2"/>
      <scheme val="minor"/>
    </font>
    <font>
      <sz val="11"/>
      <color rgb="FF000000"/>
      <name val="Calibri"/>
      <family val="2"/>
    </font>
    <font>
      <sz val="34"/>
      <color theme="1"/>
      <name val="Georgia"/>
      <family val="1"/>
    </font>
    <font>
      <sz val="18"/>
      <color theme="1" tint="0.34998626667073579"/>
      <name val="Georgia"/>
      <family val="1"/>
    </font>
    <font>
      <sz val="11"/>
      <color theme="0"/>
      <name val="Georgia"/>
      <family val="1"/>
    </font>
    <font>
      <sz val="11"/>
      <color theme="1" tint="0.499984740745262"/>
      <name val="Georgia"/>
      <family val="1"/>
    </font>
    <font>
      <sz val="11"/>
      <color theme="1"/>
      <name val="Georgia"/>
      <family val="1"/>
    </font>
    <font>
      <sz val="11"/>
      <color theme="0" tint="-0.34998626667073579"/>
      <name val="Georgia"/>
      <family val="1"/>
    </font>
    <font>
      <sz val="11"/>
      <color rgb="FF1C6938"/>
      <name val="Georgia"/>
      <family val="1"/>
    </font>
    <font>
      <sz val="11"/>
      <color rgb="FFE26B0A"/>
      <name val="Georgia"/>
      <family val="1"/>
    </font>
    <font>
      <i/>
      <sz val="11"/>
      <color rgb="FFE26B0A"/>
      <name val="Georgia"/>
      <family val="1"/>
    </font>
    <font>
      <sz val="11"/>
      <color theme="1" tint="0.34998626667073579"/>
      <name val="Georgia"/>
      <family val="1"/>
    </font>
    <font>
      <u/>
      <sz val="11"/>
      <color rgb="FF1C6938"/>
      <name val="Georgia"/>
      <family val="1"/>
    </font>
    <font>
      <b/>
      <sz val="11"/>
      <color theme="0"/>
      <name val="Georgia"/>
      <family val="1"/>
    </font>
    <font>
      <b/>
      <sz val="11"/>
      <color theme="1" tint="0.34998626667073579"/>
      <name val="Georgia"/>
      <family val="1"/>
    </font>
    <font>
      <sz val="11"/>
      <color rgb="FF595959"/>
      <name val="Georgia"/>
      <family val="1"/>
    </font>
    <font>
      <b/>
      <sz val="11"/>
      <color rgb="FF595959"/>
      <name val="Georgia"/>
      <family val="1"/>
    </font>
    <font>
      <i/>
      <sz val="11"/>
      <color theme="1" tint="0.34998626667073579"/>
      <name val="Georgia"/>
      <family val="1"/>
    </font>
    <font>
      <b/>
      <sz val="11"/>
      <color rgb="FF1C6938"/>
      <name val="Georgia"/>
      <family val="1"/>
    </font>
    <font>
      <sz val="18"/>
      <color theme="1"/>
      <name val="Georgia"/>
      <family val="1"/>
    </font>
    <font>
      <b/>
      <sz val="16"/>
      <color theme="0"/>
      <name val="Georgia"/>
      <family val="1"/>
    </font>
    <font>
      <b/>
      <sz val="16"/>
      <color rgb="FFFF0000"/>
      <name val="Georgia"/>
      <family val="1"/>
    </font>
    <font>
      <b/>
      <sz val="11"/>
      <color theme="1"/>
      <name val="Georgia"/>
      <family val="1"/>
    </font>
    <font>
      <b/>
      <sz val="12"/>
      <color theme="1"/>
      <name val="Georgia"/>
      <family val="1"/>
    </font>
    <font>
      <b/>
      <sz val="12"/>
      <color rgb="FF1C6938"/>
      <name val="Georgia"/>
      <family val="1"/>
    </font>
    <font>
      <b/>
      <i/>
      <sz val="11"/>
      <color rgb="FF1C6938"/>
      <name val="Georgia"/>
      <family val="1"/>
    </font>
    <font>
      <b/>
      <i/>
      <sz val="11"/>
      <color theme="0"/>
      <name val="Georgia"/>
      <family val="1"/>
    </font>
    <font>
      <i/>
      <sz val="11"/>
      <color rgb="FF595959"/>
      <name val="Georgia"/>
      <family val="1"/>
    </font>
    <font>
      <b/>
      <sz val="10"/>
      <color rgb="FF000000"/>
      <name val="Georgia"/>
      <family val="1"/>
    </font>
    <font>
      <sz val="10"/>
      <color rgb="FF000000"/>
      <name val="Georgia"/>
      <family val="1"/>
    </font>
    <font>
      <b/>
      <u/>
      <sz val="12"/>
      <color rgb="FF1C6938"/>
      <name val="Georgia"/>
      <family val="1"/>
    </font>
    <font>
      <u/>
      <sz val="11"/>
      <color theme="1" tint="0.34998626667073579"/>
      <name val="Georgia"/>
      <family val="1"/>
    </font>
    <font>
      <b/>
      <i/>
      <sz val="11"/>
      <color theme="1" tint="0.34998626667073579"/>
      <name val="Georgia"/>
      <family val="1"/>
    </font>
    <font>
      <b/>
      <sz val="14"/>
      <color theme="0"/>
      <name val="Georgia"/>
      <family val="1"/>
    </font>
    <font>
      <sz val="11"/>
      <color rgb="FF000000"/>
      <name val="Calibri"/>
      <family val="2"/>
    </font>
    <font>
      <b/>
      <sz val="11"/>
      <color rgb="FFFFC000"/>
      <name val="Calibri"/>
      <family val="2"/>
      <scheme val="minor"/>
    </font>
    <font>
      <sz val="11"/>
      <color rgb="FF000000"/>
      <name val="Calibri"/>
      <family val="2"/>
    </font>
    <font>
      <b/>
      <sz val="9"/>
      <color indexed="81"/>
      <name val="Tahoma"/>
      <family val="2"/>
    </font>
    <font>
      <sz val="9"/>
      <color indexed="81"/>
      <name val="Tahoma"/>
      <family val="2"/>
    </font>
  </fonts>
  <fills count="28">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bgColor indexed="64"/>
      </patternFill>
    </fill>
    <fill>
      <patternFill patternType="solid">
        <fgColor theme="9"/>
        <bgColor indexed="64"/>
      </patternFill>
    </fill>
    <fill>
      <patternFill patternType="solid">
        <fgColor theme="4" tint="-0.499984740745262"/>
        <bgColor indexed="64"/>
      </patternFill>
    </fill>
    <fill>
      <patternFill patternType="solid">
        <fgColor theme="5"/>
        <bgColor indexed="64"/>
      </patternFill>
    </fill>
    <fill>
      <patternFill patternType="solid">
        <fgColor theme="5" tint="-0.499984740745262"/>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rgb="FF1C6938"/>
        <bgColor indexed="64"/>
      </patternFill>
    </fill>
    <fill>
      <patternFill patternType="solid">
        <fgColor theme="0"/>
        <bgColor indexed="64"/>
      </patternFill>
    </fill>
    <fill>
      <patternFill patternType="solid">
        <fgColor rgb="FF309AD7"/>
        <bgColor indexed="64"/>
      </patternFill>
    </fill>
    <fill>
      <patternFill patternType="solid">
        <fgColor rgb="FF16365C"/>
        <bgColor indexed="64"/>
      </patternFill>
    </fill>
    <fill>
      <patternFill patternType="solid">
        <fgColor rgb="FFFF9966"/>
        <bgColor indexed="64"/>
      </patternFill>
    </fill>
    <fill>
      <patternFill patternType="solid">
        <fgColor theme="8"/>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theme="1" tint="0.249977111117893"/>
        <bgColor indexed="64"/>
      </patternFill>
    </fill>
    <fill>
      <patternFill patternType="solid">
        <fgColor rgb="FFFFFFFF"/>
        <bgColor rgb="FF000000"/>
      </patternFill>
    </fill>
    <fill>
      <patternFill patternType="solid">
        <fgColor theme="0" tint="-4.9989318521683403E-2"/>
        <bgColor rgb="FF000000"/>
      </patternFill>
    </fill>
    <fill>
      <patternFill patternType="solid">
        <fgColor rgb="FFFFFF00"/>
        <bgColor indexed="64"/>
      </patternFill>
    </fill>
    <fill>
      <patternFill patternType="solid">
        <fgColor theme="7"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theme="1" tint="0.14999847407452621"/>
      </left>
      <right/>
      <top/>
      <bottom style="thick">
        <color theme="0" tint="-0.34998626667073579"/>
      </bottom>
      <diagonal/>
    </border>
    <border>
      <left/>
      <right/>
      <top/>
      <bottom style="thick">
        <color theme="0"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style="thin">
        <color theme="3" tint="0.59999389629810485"/>
      </left>
      <right style="thin">
        <color theme="3" tint="0.59999389629810485"/>
      </right>
      <top/>
      <bottom style="thin">
        <color theme="3" tint="0.59999389629810485"/>
      </bottom>
      <diagonal/>
    </border>
    <border>
      <left style="thin">
        <color theme="3" tint="0.59999389629810485"/>
      </left>
      <right/>
      <top/>
      <bottom style="thin">
        <color theme="3" tint="0.59999389629810485"/>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top/>
      <bottom style="thin">
        <color indexed="64"/>
      </bottom>
      <diagonal/>
    </border>
    <border>
      <left/>
      <right/>
      <top style="thin">
        <color indexed="64"/>
      </top>
      <bottom/>
      <diagonal/>
    </border>
    <border>
      <left/>
      <right/>
      <top style="thick">
        <color theme="0" tint="-0.34998626667073579"/>
      </top>
      <bottom/>
      <diagonal/>
    </border>
    <border>
      <left/>
      <right/>
      <top style="thin">
        <color theme="0" tint="-0.499984740745262"/>
      </top>
      <bottom/>
      <diagonal/>
    </border>
    <border>
      <left/>
      <right/>
      <top style="thin">
        <color theme="0" tint="-0.34998626667073579"/>
      </top>
      <bottom/>
      <diagonal/>
    </border>
    <border>
      <left style="thin">
        <color theme="0" tint="-0.499984740745262"/>
      </left>
      <right style="thin">
        <color theme="0" tint="-0.499984740745262"/>
      </right>
      <top/>
      <bottom/>
      <diagonal/>
    </border>
    <border>
      <left style="thin">
        <color theme="3" tint="0.59999389629810485"/>
      </left>
      <right style="thin">
        <color theme="3" tint="0.59999389629810485"/>
      </right>
      <top/>
      <bottom/>
      <diagonal/>
    </border>
    <border>
      <left style="thin">
        <color theme="3" tint="0.59999389629810485"/>
      </left>
      <right/>
      <top/>
      <bottom/>
      <diagonal/>
    </border>
    <border>
      <left style="thin">
        <color theme="0" tint="-0.499984740745262"/>
      </left>
      <right/>
      <top/>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theme="0" tint="-0.499984740745262"/>
      </left>
      <right style="thin">
        <color theme="0" tint="-0.499984740745262"/>
      </right>
      <top style="thin">
        <color theme="4"/>
      </top>
      <bottom style="thin">
        <color theme="0" tint="-0.499984740745262"/>
      </bottom>
      <diagonal/>
    </border>
    <border>
      <left style="thin">
        <color theme="0" tint="-0.499984740745262"/>
      </left>
      <right style="thin">
        <color theme="0" tint="-0.499984740745262"/>
      </right>
      <top style="thin">
        <color theme="4"/>
      </top>
      <bottom/>
      <diagonal/>
    </border>
    <border>
      <left style="thin">
        <color rgb="FFACB9CA"/>
      </left>
      <right/>
      <top style="thin">
        <color rgb="FF4472C4"/>
      </top>
      <bottom style="thin">
        <color rgb="FFACB9CA"/>
      </bottom>
      <diagonal/>
    </border>
    <border>
      <left style="thin">
        <color rgb="FFACB9CA"/>
      </left>
      <right style="thin">
        <color rgb="FFACB9CA"/>
      </right>
      <top style="thin">
        <color rgb="FF4472C4"/>
      </top>
      <bottom style="thin">
        <color rgb="FFACB9CA"/>
      </bottom>
      <diagonal/>
    </border>
  </borders>
  <cellStyleXfs count="7">
    <xf numFmtId="0" fontId="0" fillId="0" borderId="0"/>
    <xf numFmtId="9" fontId="2" fillId="0" borderId="0" applyFont="0" applyFill="0" applyBorder="0" applyAlignment="0" applyProtection="0"/>
    <xf numFmtId="0" fontId="2" fillId="0" borderId="0">
      <alignment horizontal="left" indent="1"/>
    </xf>
    <xf numFmtId="0" fontId="6" fillId="0" borderId="0" applyNumberFormat="0" applyFill="0" applyBorder="0" applyAlignment="0" applyProtection="0"/>
    <xf numFmtId="0" fontId="9" fillId="0" borderId="0"/>
    <xf numFmtId="0" fontId="42" fillId="0" borderId="0"/>
    <xf numFmtId="0" fontId="44" fillId="0" borderId="0"/>
  </cellStyleXfs>
  <cellXfs count="148">
    <xf numFmtId="0" fontId="0" fillId="0" borderId="0" xfId="0"/>
    <xf numFmtId="0" fontId="0" fillId="3" borderId="1" xfId="0" applyFill="1" applyBorder="1" applyAlignment="1">
      <alignment wrapText="1"/>
    </xf>
    <xf numFmtId="0" fontId="0" fillId="0" borderId="0" xfId="0" applyAlignment="1">
      <alignment wrapText="1"/>
    </xf>
    <xf numFmtId="9" fontId="0" fillId="3" borderId="1" xfId="1" applyFont="1" applyFill="1" applyBorder="1" applyAlignment="1">
      <alignment wrapText="1"/>
    </xf>
    <xf numFmtId="0" fontId="0" fillId="0" borderId="0" xfId="0" applyAlignment="1">
      <alignment horizontal="center" wrapText="1"/>
    </xf>
    <xf numFmtId="0" fontId="1" fillId="2" borderId="1" xfId="0" applyFont="1" applyFill="1" applyBorder="1" applyAlignment="1">
      <alignment horizontal="center" wrapText="1"/>
    </xf>
    <xf numFmtId="0" fontId="1" fillId="7" borderId="1" xfId="0" applyFont="1" applyFill="1" applyBorder="1" applyAlignment="1">
      <alignment horizontal="center" wrapText="1"/>
    </xf>
    <xf numFmtId="0" fontId="1" fillId="8" borderId="1" xfId="0" applyFont="1" applyFill="1" applyBorder="1" applyAlignment="1">
      <alignment horizontal="center" wrapText="1"/>
    </xf>
    <xf numFmtId="0" fontId="1" fillId="9" borderId="1" xfId="0" applyFont="1" applyFill="1" applyBorder="1" applyAlignment="1">
      <alignment horizontal="center" wrapText="1"/>
    </xf>
    <xf numFmtId="0" fontId="1" fillId="6" borderId="1" xfId="0" applyFont="1" applyFill="1" applyBorder="1" applyAlignment="1">
      <alignment horizontal="center" wrapText="1"/>
    </xf>
    <xf numFmtId="0" fontId="1" fillId="10" borderId="1" xfId="0" applyFont="1" applyFill="1" applyBorder="1" applyAlignment="1">
      <alignment horizontal="center" wrapText="1"/>
    </xf>
    <xf numFmtId="0" fontId="1" fillId="5" borderId="1" xfId="0" applyFont="1" applyFill="1" applyBorder="1" applyAlignment="1">
      <alignment horizontal="center" wrapText="1"/>
    </xf>
    <xf numFmtId="0" fontId="1" fillId="12" borderId="1" xfId="0" applyFont="1" applyFill="1" applyBorder="1" applyAlignment="1">
      <alignment horizontal="center" wrapText="1"/>
    </xf>
    <xf numFmtId="0" fontId="2" fillId="0" borderId="0" xfId="2">
      <alignment horizontal="left" indent="1"/>
    </xf>
    <xf numFmtId="0" fontId="3" fillId="13" borderId="3" xfId="2" applyFont="1" applyFill="1" applyBorder="1" applyAlignment="1">
      <alignment vertical="center" wrapText="1"/>
    </xf>
    <xf numFmtId="0" fontId="1" fillId="16" borderId="4" xfId="2" applyFont="1" applyFill="1" applyBorder="1" applyAlignment="1" applyProtection="1">
      <alignment horizontal="center" vertical="center" wrapText="1"/>
      <protection locked="0"/>
    </xf>
    <xf numFmtId="0" fontId="1" fillId="16" borderId="4" xfId="2" applyFont="1" applyFill="1" applyBorder="1" applyAlignment="1" applyProtection="1">
      <alignment horizontal="left" vertical="center" wrapText="1" indent="1"/>
      <protection locked="0"/>
    </xf>
    <xf numFmtId="0" fontId="1" fillId="15" borderId="4" xfId="2" applyFont="1" applyFill="1" applyBorder="1" applyAlignment="1" applyProtection="1">
      <alignment horizontal="left" vertical="center" wrapText="1" indent="1"/>
      <protection locked="0"/>
    </xf>
    <xf numFmtId="0" fontId="1" fillId="11" borderId="4" xfId="2" applyFont="1" applyFill="1" applyBorder="1" applyAlignment="1" applyProtection="1">
      <alignment horizontal="left" vertical="center" wrapText="1" indent="1"/>
      <protection locked="0"/>
    </xf>
    <xf numFmtId="0" fontId="4" fillId="4" borderId="7" xfId="2" applyFont="1" applyFill="1" applyBorder="1" applyAlignment="1">
      <alignment horizontal="center" vertical="center"/>
    </xf>
    <xf numFmtId="0" fontId="4" fillId="4" borderId="7" xfId="2" applyFont="1" applyFill="1" applyBorder="1" applyAlignment="1">
      <alignment horizontal="left" vertical="center" wrapText="1" indent="1"/>
    </xf>
    <xf numFmtId="0" fontId="5" fillId="0" borderId="9" xfId="2" applyFont="1" applyBorder="1" applyAlignment="1">
      <alignment horizontal="left" vertical="center" wrapText="1" indent="1"/>
    </xf>
    <xf numFmtId="0" fontId="5" fillId="0" borderId="9" xfId="2" applyFont="1" applyBorder="1" applyAlignment="1" applyProtection="1">
      <alignment horizontal="left" vertical="center" wrapText="1" indent="1"/>
      <protection locked="0"/>
    </xf>
    <xf numFmtId="0" fontId="5" fillId="0" borderId="10" xfId="2" applyFont="1" applyBorder="1" applyAlignment="1" applyProtection="1">
      <alignment horizontal="left" vertical="center" wrapText="1" indent="1"/>
      <protection locked="0"/>
    </xf>
    <xf numFmtId="0" fontId="1" fillId="8" borderId="4" xfId="2" applyFont="1" applyFill="1" applyBorder="1" applyAlignment="1" applyProtection="1">
      <alignment horizontal="left" vertical="center" wrapText="1" indent="1"/>
      <protection locked="0"/>
    </xf>
    <xf numFmtId="0" fontId="1" fillId="5" borderId="4" xfId="2" applyFont="1" applyFill="1" applyBorder="1" applyAlignment="1" applyProtection="1">
      <alignment horizontal="left" vertical="center" wrapText="1" indent="1"/>
      <protection locked="0"/>
    </xf>
    <xf numFmtId="0" fontId="1" fillId="17" borderId="4" xfId="2" applyFont="1" applyFill="1" applyBorder="1" applyAlignment="1" applyProtection="1">
      <alignment horizontal="left" vertical="center" wrapText="1" indent="1"/>
      <protection locked="0"/>
    </xf>
    <xf numFmtId="0" fontId="7" fillId="14" borderId="5" xfId="2" applyFont="1" applyFill="1" applyBorder="1" applyAlignment="1">
      <alignment horizontal="center" vertical="center" wrapText="1"/>
    </xf>
    <xf numFmtId="0" fontId="7" fillId="14" borderId="6" xfId="2" applyFont="1" applyFill="1" applyBorder="1" applyAlignment="1">
      <alignment horizontal="center" vertical="center" wrapText="1"/>
    </xf>
    <xf numFmtId="0" fontId="7" fillId="14" borderId="6" xfId="2" applyFont="1" applyFill="1" applyBorder="1" applyAlignment="1">
      <alignment horizontal="left" vertical="center" wrapText="1" indent="1"/>
    </xf>
    <xf numFmtId="0" fontId="8" fillId="14" borderId="6" xfId="2" applyFont="1" applyFill="1" applyBorder="1" applyAlignment="1">
      <alignment vertical="center" wrapText="1"/>
    </xf>
    <xf numFmtId="0" fontId="8" fillId="0" borderId="0" xfId="2" applyFont="1">
      <alignment horizontal="left" indent="1"/>
    </xf>
    <xf numFmtId="9" fontId="5" fillId="0" borderId="9" xfId="1" applyFont="1" applyBorder="1" applyAlignment="1" applyProtection="1">
      <alignment horizontal="left" vertical="center" wrapText="1" indent="1"/>
      <protection locked="0"/>
    </xf>
    <xf numFmtId="0" fontId="3" fillId="0" borderId="0" xfId="2" applyFont="1">
      <alignment horizontal="left" indent="1"/>
    </xf>
    <xf numFmtId="0" fontId="4" fillId="4" borderId="7" xfId="2" applyFont="1" applyFill="1" applyBorder="1" applyAlignment="1">
      <alignment horizontal="center" vertical="center" wrapText="1"/>
    </xf>
    <xf numFmtId="164" fontId="0" fillId="3" borderId="1" xfId="0" applyNumberFormat="1" applyFill="1" applyBorder="1" applyAlignment="1">
      <alignment wrapText="1"/>
    </xf>
    <xf numFmtId="164" fontId="0" fillId="0" borderId="0" xfId="0" applyNumberFormat="1"/>
    <xf numFmtId="0" fontId="1" fillId="4" borderId="1" xfId="0" applyFont="1" applyFill="1" applyBorder="1" applyAlignment="1">
      <alignment horizontal="center" wrapText="1"/>
    </xf>
    <xf numFmtId="0" fontId="1" fillId="18" borderId="1" xfId="0" applyFont="1" applyFill="1" applyBorder="1" applyAlignment="1">
      <alignment horizontal="center" wrapText="1"/>
    </xf>
    <xf numFmtId="0" fontId="1" fillId="19" borderId="1" xfId="0" applyFont="1" applyFill="1" applyBorder="1" applyAlignment="1">
      <alignment horizontal="center" wrapText="1"/>
    </xf>
    <xf numFmtId="0" fontId="1" fillId="20" borderId="1" xfId="0" applyFont="1" applyFill="1" applyBorder="1" applyAlignment="1">
      <alignment horizontal="center" wrapText="1"/>
    </xf>
    <xf numFmtId="0" fontId="1" fillId="21" borderId="1" xfId="0" applyFont="1" applyFill="1" applyBorder="1" applyAlignment="1">
      <alignment horizontal="center" wrapText="1"/>
    </xf>
    <xf numFmtId="164" fontId="4" fillId="4" borderId="8" xfId="2" applyNumberFormat="1" applyFont="1" applyFill="1" applyBorder="1" applyAlignment="1">
      <alignment horizontal="left" vertical="center" wrapText="1" indent="1"/>
    </xf>
    <xf numFmtId="164" fontId="2" fillId="0" borderId="0" xfId="2" applyNumberFormat="1">
      <alignment horizontal="left" indent="1"/>
    </xf>
    <xf numFmtId="0" fontId="10" fillId="13" borderId="0" xfId="2" applyFont="1" applyFill="1" applyAlignment="1">
      <alignment wrapText="1"/>
    </xf>
    <xf numFmtId="0" fontId="11" fillId="3" borderId="15" xfId="2" applyFont="1" applyFill="1" applyBorder="1" applyAlignment="1">
      <alignment horizontal="left" vertical="top" wrapText="1"/>
    </xf>
    <xf numFmtId="0" fontId="12" fillId="3" borderId="0" xfId="2" applyFont="1" applyFill="1" applyAlignment="1">
      <alignment vertical="center" wrapText="1"/>
    </xf>
    <xf numFmtId="0" fontId="14" fillId="3" borderId="0" xfId="2" applyFont="1" applyFill="1" applyAlignment="1">
      <alignment wrapText="1"/>
    </xf>
    <xf numFmtId="0" fontId="14" fillId="14" borderId="0" xfId="2" applyFont="1" applyFill="1" applyAlignment="1">
      <alignment vertical="center" wrapText="1"/>
    </xf>
    <xf numFmtId="0" fontId="14" fillId="14" borderId="0" xfId="2" applyFont="1" applyFill="1" applyAlignment="1">
      <alignment horizontal="left" vertical="center" wrapText="1" indent="1"/>
    </xf>
    <xf numFmtId="0" fontId="16" fillId="14" borderId="0" xfId="2" applyFont="1" applyFill="1" applyAlignment="1">
      <alignment wrapText="1"/>
    </xf>
    <xf numFmtId="0" fontId="14" fillId="14" borderId="0" xfId="2" applyFont="1" applyFill="1" applyAlignment="1">
      <alignment wrapText="1"/>
    </xf>
    <xf numFmtId="0" fontId="14" fillId="14" borderId="0" xfId="2" applyFont="1" applyFill="1" applyAlignment="1">
      <alignment horizontal="left" wrapText="1" indent="1"/>
    </xf>
    <xf numFmtId="0" fontId="19" fillId="14" borderId="0" xfId="2" applyFont="1" applyFill="1" applyAlignment="1">
      <alignment horizontal="center" vertical="top" wrapText="1"/>
    </xf>
    <xf numFmtId="0" fontId="14" fillId="14" borderId="0" xfId="2" applyFont="1" applyFill="1" applyAlignment="1">
      <alignment vertical="top" wrapText="1"/>
    </xf>
    <xf numFmtId="0" fontId="27" fillId="3" borderId="15" xfId="2" applyFont="1" applyFill="1" applyBorder="1" applyAlignment="1">
      <alignment wrapText="1"/>
    </xf>
    <xf numFmtId="0" fontId="27" fillId="3" borderId="15" xfId="2" applyFont="1" applyFill="1" applyBorder="1" applyAlignment="1">
      <alignment horizontal="left" wrapText="1" indent="1"/>
    </xf>
    <xf numFmtId="0" fontId="27" fillId="3" borderId="0" xfId="2" applyFont="1" applyFill="1" applyAlignment="1">
      <alignment wrapText="1"/>
    </xf>
    <xf numFmtId="0" fontId="27" fillId="3" borderId="0" xfId="2" applyFont="1" applyFill="1" applyAlignment="1">
      <alignment horizontal="left" wrapText="1" indent="1"/>
    </xf>
    <xf numFmtId="0" fontId="14" fillId="13" borderId="12" xfId="2" applyFont="1" applyFill="1" applyBorder="1" applyAlignment="1">
      <alignment wrapText="1"/>
    </xf>
    <xf numFmtId="0" fontId="14" fillId="13" borderId="12" xfId="2" applyFont="1" applyFill="1" applyBorder="1" applyAlignment="1">
      <alignment horizontal="left" wrapText="1" indent="1"/>
    </xf>
    <xf numFmtId="0" fontId="14" fillId="13" borderId="0" xfId="2" applyFont="1" applyFill="1" applyAlignment="1">
      <alignment wrapText="1"/>
    </xf>
    <xf numFmtId="0" fontId="14" fillId="13" borderId="0" xfId="2" applyFont="1" applyFill="1" applyAlignment="1">
      <alignment horizontal="left" wrapText="1" indent="1"/>
    </xf>
    <xf numFmtId="0" fontId="14" fillId="0" borderId="0" xfId="0" applyFont="1"/>
    <xf numFmtId="0" fontId="30" fillId="3" borderId="0" xfId="2" applyFont="1" applyFill="1" applyAlignment="1">
      <alignment vertical="center" wrapText="1"/>
    </xf>
    <xf numFmtId="0" fontId="26" fillId="3" borderId="0" xfId="3" applyFont="1" applyFill="1" applyAlignment="1">
      <alignment vertical="center" wrapText="1"/>
    </xf>
    <xf numFmtId="0" fontId="31" fillId="3" borderId="13" xfId="2" applyFont="1" applyFill="1" applyBorder="1" applyAlignment="1">
      <alignment vertical="center" wrapText="1"/>
    </xf>
    <xf numFmtId="0" fontId="31" fillId="3" borderId="0" xfId="2" applyFont="1" applyFill="1" applyAlignment="1">
      <alignment vertical="center" wrapText="1"/>
    </xf>
    <xf numFmtId="0" fontId="42" fillId="0" borderId="0" xfId="5"/>
    <xf numFmtId="0" fontId="43" fillId="23" borderId="1" xfId="0" applyFont="1" applyFill="1" applyBorder="1" applyAlignment="1">
      <alignment horizontal="center" wrapText="1"/>
    </xf>
    <xf numFmtId="3" fontId="5" fillId="0" borderId="9" xfId="2" applyNumberFormat="1" applyFont="1" applyBorder="1" applyAlignment="1" applyProtection="1">
      <alignment horizontal="left" vertical="center" wrapText="1" indent="1"/>
      <protection locked="0"/>
    </xf>
    <xf numFmtId="0" fontId="1" fillId="0" borderId="11" xfId="0" applyFont="1" applyBorder="1" applyAlignment="1">
      <alignment wrapText="1"/>
    </xf>
    <xf numFmtId="0" fontId="9" fillId="0" borderId="0" xfId="5" applyFont="1"/>
    <xf numFmtId="0" fontId="5" fillId="0" borderId="9" xfId="2" applyFont="1" applyFill="1" applyBorder="1" applyAlignment="1">
      <alignment horizontal="left" vertical="center" wrapText="1" indent="1"/>
    </xf>
    <xf numFmtId="0" fontId="0" fillId="26" borderId="0" xfId="0" applyFill="1"/>
    <xf numFmtId="2" fontId="0" fillId="3" borderId="1" xfId="1" applyNumberFormat="1" applyFont="1" applyFill="1" applyBorder="1" applyAlignment="1">
      <alignment wrapText="1"/>
    </xf>
    <xf numFmtId="0" fontId="5" fillId="14" borderId="9" xfId="2" applyFont="1" applyFill="1" applyBorder="1" applyAlignment="1" applyProtection="1">
      <alignment horizontal="left" vertical="center" wrapText="1" indent="1"/>
      <protection locked="0"/>
    </xf>
    <xf numFmtId="2" fontId="5" fillId="14" borderId="9" xfId="1" applyNumberFormat="1" applyFont="1" applyFill="1" applyBorder="1" applyAlignment="1" applyProtection="1">
      <alignment horizontal="left" vertical="center" wrapText="1" indent="1"/>
      <protection locked="0"/>
    </xf>
    <xf numFmtId="0" fontId="0" fillId="27" borderId="1" xfId="0" applyFill="1" applyBorder="1" applyAlignment="1">
      <alignment wrapText="1"/>
    </xf>
    <xf numFmtId="164" fontId="0" fillId="27" borderId="1" xfId="0" applyNumberFormat="1" applyFill="1" applyBorder="1" applyAlignment="1">
      <alignment wrapText="1"/>
    </xf>
    <xf numFmtId="9" fontId="0" fillId="27" borderId="1" xfId="1" applyFont="1" applyFill="1" applyBorder="1" applyAlignment="1">
      <alignment wrapText="1"/>
    </xf>
    <xf numFmtId="0" fontId="0" fillId="27" borderId="0" xfId="0" applyFill="1" applyAlignment="1">
      <alignment wrapText="1"/>
    </xf>
    <xf numFmtId="0" fontId="8" fillId="0" borderId="0" xfId="0" applyFont="1"/>
    <xf numFmtId="0" fontId="8" fillId="26" borderId="0" xfId="0" applyFont="1" applyFill="1"/>
    <xf numFmtId="165" fontId="0" fillId="3" borderId="1" xfId="1" applyNumberFormat="1" applyFont="1" applyFill="1" applyBorder="1" applyAlignment="1">
      <alignment wrapText="1"/>
    </xf>
    <xf numFmtId="0" fontId="5" fillId="0" borderId="9" xfId="2" applyNumberFormat="1" applyFont="1" applyFill="1" applyBorder="1" applyAlignment="1" applyProtection="1">
      <alignment horizontal="left" vertical="center" wrapText="1" indent="1"/>
      <protection locked="0"/>
    </xf>
    <xf numFmtId="14" fontId="5" fillId="14" borderId="9" xfId="2" applyNumberFormat="1" applyFont="1" applyFill="1" applyBorder="1" applyAlignment="1" applyProtection="1">
      <alignment horizontal="left" vertical="center" wrapText="1" indent="1"/>
      <protection locked="0"/>
    </xf>
    <xf numFmtId="3" fontId="5" fillId="14" borderId="9" xfId="2" applyNumberFormat="1" applyFont="1" applyFill="1" applyBorder="1" applyAlignment="1" applyProtection="1">
      <alignment horizontal="left" vertical="center" wrapText="1" indent="1"/>
      <protection locked="0"/>
    </xf>
    <xf numFmtId="0" fontId="5" fillId="0" borderId="16" xfId="2" applyFont="1" applyBorder="1" applyAlignment="1">
      <alignment horizontal="left" vertical="center" wrapText="1" indent="1"/>
    </xf>
    <xf numFmtId="0" fontId="5" fillId="0" borderId="16" xfId="2" applyFont="1" applyBorder="1" applyAlignment="1" applyProtection="1">
      <alignment horizontal="left" vertical="center" wrapText="1" indent="1"/>
      <protection locked="0"/>
    </xf>
    <xf numFmtId="0" fontId="5" fillId="0" borderId="19" xfId="2" applyFont="1" applyBorder="1" applyAlignment="1" applyProtection="1">
      <alignment horizontal="left" vertical="center" wrapText="1" indent="1"/>
      <protection locked="0"/>
    </xf>
    <xf numFmtId="0" fontId="4" fillId="4" borderId="7" xfId="2" applyNumberFormat="1" applyFont="1" applyFill="1" applyBorder="1" applyAlignment="1">
      <alignment horizontal="center" vertical="center" wrapText="1"/>
    </xf>
    <xf numFmtId="0" fontId="4" fillId="4" borderId="7" xfId="2" applyNumberFormat="1" applyFont="1" applyFill="1" applyBorder="1" applyAlignment="1">
      <alignment horizontal="left" vertical="center" wrapText="1" indent="1"/>
    </xf>
    <xf numFmtId="9" fontId="5" fillId="0" borderId="9" xfId="1" applyFont="1" applyFill="1" applyBorder="1" applyAlignment="1" applyProtection="1">
      <alignment horizontal="left" vertical="center" wrapText="1" indent="1"/>
      <protection locked="0"/>
    </xf>
    <xf numFmtId="9" fontId="5" fillId="14" borderId="9" xfId="1" applyFont="1" applyFill="1" applyBorder="1" applyAlignment="1" applyProtection="1">
      <alignment horizontal="left" vertical="center" wrapText="1" indent="1"/>
      <protection locked="0"/>
    </xf>
    <xf numFmtId="14" fontId="5" fillId="14" borderId="9" xfId="2" quotePrefix="1" applyNumberFormat="1" applyFont="1" applyFill="1" applyBorder="1" applyAlignment="1" applyProtection="1">
      <alignment horizontal="left" vertical="center" wrapText="1" indent="1"/>
      <protection locked="0"/>
    </xf>
    <xf numFmtId="0" fontId="5" fillId="0" borderId="9" xfId="2" applyNumberFormat="1" applyFont="1" applyFill="1" applyBorder="1" applyAlignment="1">
      <alignment horizontal="left" vertical="center" wrapText="1" indent="1"/>
    </xf>
    <xf numFmtId="0" fontId="5" fillId="0" borderId="9" xfId="2" applyNumberFormat="1" applyFont="1" applyBorder="1" applyAlignment="1">
      <alignment horizontal="left" vertical="center" wrapText="1" indent="1"/>
    </xf>
    <xf numFmtId="0" fontId="5" fillId="0" borderId="10" xfId="2" applyNumberFormat="1" applyFont="1" applyFill="1" applyBorder="1" applyAlignment="1" applyProtection="1">
      <alignment horizontal="left" vertical="center" wrapText="1" indent="1"/>
      <protection locked="0"/>
    </xf>
    <xf numFmtId="3" fontId="5" fillId="14" borderId="16" xfId="2" applyNumberFormat="1" applyFont="1" applyFill="1" applyBorder="1" applyAlignment="1" applyProtection="1">
      <alignment horizontal="left" vertical="center" wrapText="1" indent="1"/>
      <protection locked="0"/>
    </xf>
    <xf numFmtId="0" fontId="4" fillId="4" borderId="20" xfId="2" applyFont="1" applyFill="1" applyBorder="1" applyAlignment="1">
      <alignment horizontal="center" vertical="center"/>
    </xf>
    <xf numFmtId="0" fontId="4" fillId="4" borderId="17" xfId="2" applyNumberFormat="1" applyFont="1" applyFill="1" applyBorder="1" applyAlignment="1">
      <alignment horizontal="center" vertical="center" wrapText="1"/>
    </xf>
    <xf numFmtId="3" fontId="5" fillId="0" borderId="16" xfId="2" applyNumberFormat="1" applyFont="1" applyFill="1" applyBorder="1" applyAlignment="1" applyProtection="1">
      <alignment horizontal="left" vertical="center" wrapText="1" indent="1"/>
      <protection locked="0"/>
    </xf>
    <xf numFmtId="0" fontId="5" fillId="0" borderId="16" xfId="2" applyNumberFormat="1" applyFont="1" applyFill="1" applyBorder="1" applyAlignment="1" applyProtection="1">
      <alignment horizontal="left" vertical="center" wrapText="1" indent="1"/>
      <protection locked="0"/>
    </xf>
    <xf numFmtId="9" fontId="5" fillId="0" borderId="16" xfId="1" applyFont="1" applyFill="1" applyBorder="1" applyAlignment="1" applyProtection="1">
      <alignment horizontal="left" vertical="center" wrapText="1" indent="1"/>
      <protection locked="0"/>
    </xf>
    <xf numFmtId="0" fontId="5" fillId="0" borderId="16" xfId="2" applyFont="1" applyFill="1" applyBorder="1" applyAlignment="1">
      <alignment horizontal="left" vertical="center" wrapText="1" indent="1"/>
    </xf>
    <xf numFmtId="0" fontId="4" fillId="4" borderId="17" xfId="2" applyNumberFormat="1" applyFont="1" applyFill="1" applyBorder="1" applyAlignment="1" applyProtection="1">
      <alignment horizontal="left" vertical="center" wrapText="1" indent="1"/>
      <protection locked="0"/>
    </xf>
    <xf numFmtId="164" fontId="4" fillId="4" borderId="18" xfId="2" applyNumberFormat="1" applyFont="1" applyFill="1" applyBorder="1" applyAlignment="1">
      <alignment horizontal="left" vertical="center" wrapText="1" indent="1"/>
    </xf>
    <xf numFmtId="0" fontId="5" fillId="0" borderId="16" xfId="2" applyNumberFormat="1" applyFont="1" applyFill="1" applyBorder="1" applyAlignment="1">
      <alignment horizontal="left" vertical="center" wrapText="1" indent="1"/>
    </xf>
    <xf numFmtId="164" fontId="4" fillId="4" borderId="8" xfId="2" quotePrefix="1" applyNumberFormat="1" applyFont="1" applyFill="1" applyBorder="1" applyAlignment="1">
      <alignment horizontal="left" vertical="center" wrapText="1" indent="1"/>
    </xf>
    <xf numFmtId="0" fontId="4" fillId="4" borderId="7" xfId="2" applyNumberFormat="1" applyFont="1" applyFill="1" applyBorder="1" applyAlignment="1" applyProtection="1">
      <alignment horizontal="left" vertical="center" wrapText="1" indent="1"/>
      <protection locked="0"/>
    </xf>
    <xf numFmtId="0" fontId="5" fillId="0" borderId="21" xfId="2" applyFont="1" applyBorder="1" applyAlignment="1">
      <alignment horizontal="left" vertical="center" wrapText="1" indent="1"/>
    </xf>
    <xf numFmtId="0" fontId="5" fillId="0" borderId="22" xfId="2" applyFont="1" applyBorder="1" applyAlignment="1">
      <alignment horizontal="left" vertical="center" wrapText="1" indent="1"/>
    </xf>
    <xf numFmtId="0" fontId="20" fillId="3" borderId="0" xfId="3" applyFont="1" applyFill="1" applyAlignment="1">
      <alignment wrapText="1"/>
    </xf>
    <xf numFmtId="0" fontId="15" fillId="14" borderId="0" xfId="3" applyFont="1" applyFill="1" applyAlignment="1">
      <alignment vertical="center" wrapText="1"/>
    </xf>
    <xf numFmtId="0" fontId="19" fillId="14" borderId="0" xfId="2" applyFont="1" applyFill="1" applyAlignment="1">
      <alignment horizontal="left" vertical="top" wrapText="1"/>
    </xf>
    <xf numFmtId="0" fontId="0" fillId="0" borderId="0" xfId="0" applyAlignment="1">
      <alignment horizontal="left" vertical="top" wrapText="1"/>
    </xf>
    <xf numFmtId="0" fontId="37" fillId="25" borderId="0" xfId="2" applyFont="1" applyFill="1" applyAlignment="1">
      <alignment vertical="top" wrapText="1"/>
    </xf>
    <xf numFmtId="0" fontId="17" fillId="14" borderId="0" xfId="2" applyFont="1" applyFill="1" applyAlignment="1">
      <alignment vertical="center" wrapText="1"/>
    </xf>
    <xf numFmtId="0" fontId="19" fillId="14" borderId="0" xfId="2" applyFont="1" applyFill="1" applyAlignment="1">
      <alignment vertical="top" wrapText="1"/>
    </xf>
    <xf numFmtId="0" fontId="20" fillId="3" borderId="0" xfId="3" applyFont="1" applyFill="1" applyAlignment="1">
      <alignment wrapText="1"/>
    </xf>
    <xf numFmtId="0" fontId="15" fillId="14" borderId="0" xfId="3" applyFont="1" applyFill="1" applyAlignment="1">
      <alignment vertical="center" wrapText="1"/>
    </xf>
    <xf numFmtId="0" fontId="14" fillId="14" borderId="14" xfId="2" applyFont="1" applyFill="1" applyBorder="1" applyAlignment="1">
      <alignment horizontal="center" wrapText="1"/>
    </xf>
    <xf numFmtId="0" fontId="19" fillId="14" borderId="0" xfId="2" applyFont="1" applyFill="1" applyAlignment="1">
      <alignment horizontal="left" vertical="top" wrapText="1"/>
    </xf>
    <xf numFmtId="0" fontId="0" fillId="0" borderId="0" xfId="0" applyAlignment="1">
      <alignment horizontal="left" vertical="top" wrapText="1"/>
    </xf>
    <xf numFmtId="0" fontId="21" fillId="13" borderId="0" xfId="3" applyFont="1" applyFill="1" applyAlignment="1">
      <alignment horizontal="center" vertical="center" wrapText="1"/>
    </xf>
    <xf numFmtId="0" fontId="23" fillId="24" borderId="0" xfId="2" applyFont="1" applyFill="1" applyAlignment="1">
      <alignment horizontal="left" vertical="top" wrapText="1"/>
    </xf>
    <xf numFmtId="0" fontId="37" fillId="25" borderId="0" xfId="2" applyFont="1" applyFill="1" applyAlignment="1">
      <alignment vertical="top" wrapText="1"/>
    </xf>
    <xf numFmtId="0" fontId="26" fillId="14" borderId="0" xfId="2" applyFont="1" applyFill="1" applyAlignment="1">
      <alignment vertical="top" wrapText="1"/>
    </xf>
    <xf numFmtId="0" fontId="36" fillId="25" borderId="0" xfId="2" applyFont="1" applyFill="1" applyAlignment="1">
      <alignment horizontal="left" vertical="top" wrapText="1"/>
    </xf>
    <xf numFmtId="0" fontId="28" fillId="13" borderId="0" xfId="2" applyFont="1" applyFill="1" applyAlignment="1">
      <alignment horizontal="left" vertical="center" wrapText="1"/>
    </xf>
    <xf numFmtId="0" fontId="13" fillId="3" borderId="0" xfId="2" applyFont="1" applyFill="1" applyAlignment="1">
      <alignment vertical="center" wrapText="1"/>
    </xf>
    <xf numFmtId="0" fontId="17" fillId="14" borderId="0" xfId="2" applyFont="1" applyFill="1" applyAlignment="1">
      <alignment vertical="center" wrapText="1"/>
    </xf>
    <xf numFmtId="0" fontId="19" fillId="14" borderId="0" xfId="2" applyFont="1" applyFill="1" applyAlignment="1">
      <alignment vertical="top" wrapText="1"/>
    </xf>
    <xf numFmtId="0" fontId="38" fillId="3" borderId="0" xfId="3" applyFont="1" applyFill="1" applyAlignment="1">
      <alignment vertical="center" wrapText="1"/>
    </xf>
    <xf numFmtId="0" fontId="32" fillId="3" borderId="13" xfId="3" applyFont="1" applyFill="1" applyBorder="1" applyAlignment="1">
      <alignment vertical="center" wrapText="1"/>
    </xf>
    <xf numFmtId="0" fontId="41" fillId="13" borderId="2" xfId="2" applyFont="1" applyFill="1" applyBorder="1" applyAlignment="1">
      <alignment horizontal="left" vertical="center" wrapText="1"/>
    </xf>
    <xf numFmtId="0" fontId="41" fillId="13" borderId="3" xfId="2" applyFont="1" applyFill="1" applyBorder="1" applyAlignment="1">
      <alignment horizontal="left" vertical="center" wrapText="1"/>
    </xf>
    <xf numFmtId="0" fontId="1" fillId="23" borderId="11" xfId="0" applyFont="1" applyFill="1" applyBorder="1" applyAlignment="1">
      <alignment horizontal="center" wrapText="1"/>
    </xf>
    <xf numFmtId="0" fontId="1" fillId="22" borderId="11" xfId="0" applyFont="1" applyFill="1" applyBorder="1" applyAlignment="1">
      <alignment horizontal="center" wrapText="1"/>
    </xf>
    <xf numFmtId="0" fontId="5" fillId="0" borderId="9" xfId="2" applyNumberFormat="1" applyFont="1" applyBorder="1" applyAlignment="1" applyProtection="1">
      <alignment horizontal="left" vertical="center" wrapText="1" indent="1"/>
      <protection locked="0"/>
    </xf>
    <xf numFmtId="164" fontId="4" fillId="4" borderId="23" xfId="2" applyNumberFormat="1" applyFont="1" applyFill="1" applyBorder="1" applyAlignment="1">
      <alignment horizontal="left" vertical="center" wrapText="1" indent="1"/>
    </xf>
    <xf numFmtId="0" fontId="4" fillId="4" borderId="24" xfId="2" applyFont="1" applyFill="1" applyBorder="1" applyAlignment="1">
      <alignment horizontal="left" vertical="center" wrapText="1" indent="1"/>
    </xf>
    <xf numFmtId="0" fontId="5" fillId="0" borderId="21" xfId="2" applyFont="1" applyBorder="1" applyAlignment="1" applyProtection="1">
      <alignment horizontal="left" vertical="center" wrapText="1" indent="1"/>
      <protection locked="0"/>
    </xf>
    <xf numFmtId="14" fontId="5" fillId="0" borderId="16" xfId="2" applyNumberFormat="1" applyFont="1" applyFill="1" applyBorder="1" applyAlignment="1" applyProtection="1">
      <alignment horizontal="left" vertical="center" wrapText="1" indent="1"/>
      <protection locked="0"/>
    </xf>
    <xf numFmtId="14" fontId="5" fillId="0" borderId="9" xfId="2" applyNumberFormat="1" applyFont="1" applyBorder="1" applyAlignment="1" applyProtection="1">
      <alignment horizontal="left" vertical="center" wrapText="1" indent="1"/>
      <protection locked="0"/>
    </xf>
    <xf numFmtId="0" fontId="5" fillId="0" borderId="21" xfId="2" applyFont="1" applyFill="1" applyBorder="1" applyAlignment="1">
      <alignment horizontal="left" vertical="center" wrapText="1" indent="1"/>
    </xf>
    <xf numFmtId="0" fontId="5" fillId="0" borderId="9" xfId="2" quotePrefix="1" applyFont="1" applyBorder="1" applyAlignment="1" applyProtection="1">
      <alignment horizontal="left" vertical="center" wrapText="1" indent="1"/>
      <protection locked="0"/>
    </xf>
  </cellXfs>
  <cellStyles count="7">
    <cellStyle name="Hyperlink" xfId="3" builtinId="8"/>
    <cellStyle name="Normal" xfId="0" builtinId="0"/>
    <cellStyle name="Normal 2" xfId="2" xr:uid="{06D51CBF-9AC8-42CE-8184-DAA1A4F921FC}"/>
    <cellStyle name="Normal 3" xfId="4" xr:uid="{00000000-0005-0000-0000-000032000000}"/>
    <cellStyle name="Normal 4" xfId="5" xr:uid="{00000000-0005-0000-0000-000033000000}"/>
    <cellStyle name="Normal 5" xfId="6" xr:uid="{00000000-0005-0000-0000-000034000000}"/>
    <cellStyle name="Percent" xfId="1" builtinId="5"/>
  </cellStyles>
  <dxfs count="104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val="0"/>
        <outline val="0"/>
        <shadow val="0"/>
        <u val="none"/>
        <vertAlign val="baseline"/>
        <sz val="11"/>
        <color rgb="FF595959"/>
        <name val="Calibri"/>
        <family val="2"/>
        <scheme val="minor"/>
      </font>
      <numFmt numFmtId="19" formatCode="m/d/yyyy"/>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strike val="0"/>
        <outline val="0"/>
        <shadow val="0"/>
        <u val="none"/>
        <vertAlign val="baseline"/>
        <sz val="11"/>
        <color rgb="FF595959"/>
        <name val="Calibri"/>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strike val="0"/>
        <outline val="0"/>
        <shadow val="0"/>
        <u val="none"/>
        <vertAlign val="baseline"/>
        <sz val="11"/>
        <color rgb="FF595959"/>
        <name val="Calibri"/>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1"/>
        <color rgb="FF595959"/>
        <name val="Calibri"/>
        <family val="2"/>
        <scheme val="minor"/>
      </font>
      <numFmt numFmtId="13" formatCode="0%"/>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strike val="0"/>
        <outline val="0"/>
        <shadow val="0"/>
        <u val="none"/>
        <vertAlign val="baseline"/>
        <sz val="11"/>
        <color rgb="FF595959"/>
        <name val="Calibri"/>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strike val="0"/>
        <outline val="0"/>
        <shadow val="0"/>
        <u val="none"/>
        <vertAlign val="baseline"/>
        <sz val="11"/>
        <color rgb="FF595959"/>
        <name val="Calibri"/>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strike val="0"/>
        <outline val="0"/>
        <shadow val="0"/>
        <u val="none"/>
        <vertAlign val="baseline"/>
        <sz val="11"/>
        <color rgb="FF595959"/>
        <name val="Calibri"/>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strike val="0"/>
        <outline val="0"/>
        <shadow val="0"/>
        <u val="none"/>
        <vertAlign val="baseline"/>
        <sz val="11"/>
        <color rgb="FF595959"/>
        <name val="Calibri"/>
        <family val="2"/>
        <scheme val="minor"/>
      </font>
      <fill>
        <patternFill patternType="none">
          <fgColor indexed="64"/>
          <bgColor indexed="65"/>
        </patternFill>
      </fill>
      <alignment horizontal="left" vertical="center" textRotation="0" wrapText="1" indent="1" justifyLastLine="0" shrinkToFit="0" readingOrder="0"/>
      <border diagonalUp="0" diagonalDown="0" outline="0">
        <left style="thin">
          <color theme="0" tint="-0.499984740745262"/>
        </left>
        <right style="thin">
          <color theme="0" tint="-0.499984740745262"/>
        </right>
        <top/>
        <bottom style="thin">
          <color theme="0" tint="-0.499984740745262"/>
        </bottom>
      </border>
      <protection locked="0" hidden="0"/>
    </dxf>
    <dxf>
      <font>
        <strike val="0"/>
        <outline val="0"/>
        <shadow val="0"/>
        <u val="none"/>
        <vertAlign val="baseline"/>
        <sz val="11"/>
        <color rgb="FF595959"/>
        <name val="Calibri"/>
        <family val="2"/>
        <scheme val="minor"/>
      </font>
      <numFmt numFmtId="3" formatCode="#,##0"/>
      <fill>
        <patternFill patternType="none">
          <fgColor indexed="64"/>
          <bgColor indexed="65"/>
        </patternFill>
      </fill>
      <alignment horizontal="left" vertical="center" textRotation="0" wrapText="1" indent="1" justifyLastLine="0" shrinkToFit="0" readingOrder="0"/>
      <border diagonalUp="0" diagonalDown="0" outline="0">
        <left style="thin">
          <color theme="0" tint="-0.499984740745262"/>
        </left>
        <right style="thin">
          <color theme="0" tint="-0.499984740745262"/>
        </right>
        <top/>
        <bottom style="thin">
          <color theme="0" tint="-0.499984740745262"/>
        </bottom>
      </border>
      <protection locked="0" hidden="0"/>
    </dxf>
    <dxf>
      <font>
        <strike val="0"/>
        <outline val="0"/>
        <shadow val="0"/>
        <u val="none"/>
        <vertAlign val="baseline"/>
        <sz val="11"/>
        <color rgb="FF595959"/>
        <name val="Calibri"/>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style="thin">
          <color theme="0" tint="-0.499984740745262"/>
        </left>
        <right style="thin">
          <color theme="0" tint="-0.499984740745262"/>
        </right>
        <top/>
        <bottom style="thin">
          <color theme="0" tint="-0.499984740745262"/>
        </bottom>
      </border>
      <protection locked="0" hidden="0"/>
    </dxf>
    <dxf>
      <font>
        <strike val="0"/>
        <outline val="0"/>
        <shadow val="0"/>
        <u val="none"/>
        <vertAlign val="baseline"/>
        <sz val="11"/>
        <color rgb="FF595959"/>
        <name val="Calibri"/>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strike val="0"/>
        <outline val="0"/>
        <shadow val="0"/>
        <u val="none"/>
        <vertAlign val="baseline"/>
        <sz val="11"/>
        <color rgb="FF595959"/>
        <name val="Calibri"/>
        <family val="2"/>
        <scheme val="minor"/>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strike val="0"/>
        <outline val="0"/>
        <shadow val="0"/>
        <u val="none"/>
        <vertAlign val="baseline"/>
        <sz val="11"/>
        <color rgb="FF595959"/>
        <name val="Calibri"/>
        <family val="2"/>
        <scheme val="minor"/>
      </font>
      <numFmt numFmtId="3" formatCode="#,##0"/>
      <fill>
        <patternFill patternType="none">
          <fgColor indexed="64"/>
          <bgColor indexed="65"/>
        </patternFill>
      </fill>
      <alignment horizontal="left" vertical="center" textRotation="0" wrapText="1" indent="1" justifyLastLine="0" shrinkToFit="0" readingOrder="0"/>
      <border diagonalUp="0" diagonalDown="0" outline="0">
        <left style="thin">
          <color theme="0" tint="-0.499984740745262"/>
        </left>
        <right style="thin">
          <color theme="0" tint="-0.499984740745262"/>
        </right>
        <top/>
        <bottom style="thin">
          <color theme="0" tint="-0.499984740745262"/>
        </bottom>
      </border>
      <protection locked="0" hidden="0"/>
    </dxf>
    <dxf>
      <font>
        <strike val="0"/>
        <outline val="0"/>
        <shadow val="0"/>
        <u val="none"/>
        <vertAlign val="baseline"/>
        <sz val="11"/>
        <color rgb="FF595959"/>
        <name val="Calibri"/>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style="thin">
          <color theme="0" tint="-0.499984740745262"/>
        </left>
        <right style="thin">
          <color theme="0" tint="-0.499984740745262"/>
        </right>
        <top/>
        <bottom style="thin">
          <color theme="0" tint="-0.499984740745262"/>
        </bottom>
      </border>
      <protection locked="0" hidden="0"/>
    </dxf>
    <dxf>
      <font>
        <strike val="0"/>
        <outline val="0"/>
        <shadow val="0"/>
        <u val="none"/>
        <vertAlign val="baseline"/>
        <sz val="11"/>
        <color rgb="FF595959"/>
        <name val="Calibri"/>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1"/>
        <color rgb="FF595959"/>
        <name val="Calibri"/>
        <family val="2"/>
        <scheme val="minor"/>
      </font>
      <numFmt numFmtId="0" formatCode="General"/>
      <alignment horizontal="left" vertical="center" textRotation="0" wrapText="1" indent="1" justifyLastLine="0" shrinkToFit="0" readingOrder="0"/>
      <border diagonalUp="0" diagonalDown="0" outline="0">
        <left style="thin">
          <color theme="0" tint="-0.499984740745262"/>
        </left>
        <right style="thin">
          <color theme="0" tint="-0.499984740745262"/>
        </right>
        <top/>
        <bottom style="thin">
          <color theme="0" tint="-0.499984740745262"/>
        </bottom>
      </border>
      <protection locked="0" hidden="0"/>
    </dxf>
    <dxf>
      <font>
        <strike val="0"/>
        <outline val="0"/>
        <shadow val="0"/>
        <u val="none"/>
        <vertAlign val="baseline"/>
        <sz val="11"/>
        <color rgb="FF595959"/>
        <name val="Calibri"/>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1"/>
        <color rgb="FF595959"/>
        <name val="Calibri"/>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1"/>
        <color rgb="FF595959"/>
        <name val="Calibri"/>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top/>
        <bottom style="thin">
          <color theme="0" tint="-0.499984740745262"/>
        </bottom>
        <vertical/>
        <horizontal/>
      </border>
      <protection locked="0" hidden="0"/>
    </dxf>
    <dxf>
      <font>
        <b val="0"/>
        <i val="0"/>
        <strike val="0"/>
        <condense val="0"/>
        <extend val="0"/>
        <outline val="0"/>
        <shadow val="0"/>
        <u val="none"/>
        <vertAlign val="baseline"/>
        <sz val="11"/>
        <color rgb="FF595959"/>
        <name val="Calibri"/>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1"/>
        <color rgb="FF595959"/>
        <name val="Calibri"/>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strike val="0"/>
        <outline val="0"/>
        <shadow val="0"/>
        <u val="none"/>
        <vertAlign val="baseline"/>
        <sz val="11"/>
        <name val="Calibri"/>
        <family val="2"/>
        <scheme val="minor"/>
      </font>
      <numFmt numFmtId="0" formatCode="General"/>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1"/>
        <color rgb="FF595959"/>
        <name val="Calibri"/>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strike val="0"/>
        <outline val="0"/>
        <shadow val="0"/>
        <u val="none"/>
        <vertAlign val="baseline"/>
        <sz val="11"/>
        <color rgb="FF595959"/>
        <name val="Calibri"/>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dxf>
    <dxf>
      <font>
        <b val="0"/>
        <i val="0"/>
        <strike val="0"/>
        <condense val="0"/>
        <extend val="0"/>
        <outline val="0"/>
        <shadow val="0"/>
        <u val="none"/>
        <vertAlign val="baseline"/>
        <sz val="11"/>
        <color rgb="FF595959"/>
        <name val="Calibri"/>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strike val="0"/>
        <outline val="0"/>
        <shadow val="0"/>
        <u val="none"/>
        <vertAlign val="baseline"/>
        <sz val="11"/>
        <color rgb="FF595959"/>
        <name val="Calibri"/>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1"/>
        <color rgb="FF595959"/>
        <name val="Calibri"/>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i val="0"/>
        <strike val="0"/>
        <condense val="0"/>
        <extend val="0"/>
        <outline val="0"/>
        <shadow val="0"/>
        <u val="none"/>
        <vertAlign val="baseline"/>
        <sz val="11"/>
        <color rgb="FF595959"/>
        <name val="Calibri"/>
        <family val="2"/>
        <scheme val="minor"/>
      </font>
      <numFmt numFmtId="0" formatCode="General"/>
      <fill>
        <patternFill patternType="solid">
          <fgColor indexed="64"/>
          <bgColor theme="4" tint="0.79998168889431442"/>
        </patternFill>
      </fill>
      <alignment horizontal="left" vertical="center" textRotation="0" wrapText="1" indent="1" justifyLastLine="0" shrinkToFit="0" readingOrder="0"/>
      <border diagonalUp="0" diagonalDown="0">
        <left style="thin">
          <color theme="3" tint="0.59999389629810485"/>
        </left>
        <right style="thin">
          <color theme="3" tint="0.59999389629810485"/>
        </right>
        <top/>
        <bottom style="thin">
          <color theme="3" tint="0.59999389629810485"/>
        </bottom>
        <vertical/>
        <horizontal/>
      </border>
    </dxf>
    <dxf>
      <font>
        <b/>
        <strike val="0"/>
        <outline val="0"/>
        <shadow val="0"/>
        <u val="none"/>
        <vertAlign val="baseline"/>
        <sz val="11"/>
        <color rgb="FF595959"/>
        <name val="Calibri"/>
        <family val="2"/>
        <scheme val="minor"/>
      </font>
      <numFmt numFmtId="164" formatCode="0000"/>
      <fill>
        <patternFill patternType="solid">
          <fgColor indexed="64"/>
          <bgColor theme="4" tint="0.79998168889431442"/>
        </patternFill>
      </fill>
      <alignment horizontal="left" vertical="center" textRotation="0" wrapText="1" indent="1" justifyLastLine="0" shrinkToFit="0" readingOrder="0"/>
      <border diagonalUp="0" diagonalDown="0" outline="0">
        <left style="thin">
          <color theme="3" tint="0.59999389629810485"/>
        </left>
        <right/>
        <top/>
        <bottom style="thin">
          <color theme="3" tint="0.59999389629810485"/>
        </bottom>
      </border>
    </dxf>
    <dxf>
      <font>
        <b/>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strike val="0"/>
        <outline val="0"/>
        <shadow val="0"/>
        <u val="none"/>
        <vertAlign val="baseline"/>
        <sz val="11"/>
        <color rgb="FF595959"/>
        <name val="Calibri"/>
        <family val="2"/>
        <scheme val="minor"/>
      </font>
      <numFmt numFmtId="0" formatCode="General"/>
      <fill>
        <patternFill patternType="solid">
          <fgColor indexed="64"/>
          <bgColor theme="4" tint="0.79998168889431442"/>
        </patternFill>
      </fill>
      <alignment horizontal="left" vertical="center" textRotation="0" wrapText="1" indent="1" justifyLastLine="0" shrinkToFit="0" readingOrder="0"/>
      <border diagonalUp="0" diagonalDown="0" outline="0">
        <left style="thin">
          <color theme="3" tint="0.59999389629810485"/>
        </left>
        <right style="thin">
          <color theme="3" tint="0.59999389629810485"/>
        </right>
        <top/>
        <bottom style="thin">
          <color theme="3" tint="0.59999389629810485"/>
        </bottom>
      </border>
      <protection locked="0" hidden="0"/>
    </dxf>
    <dxf>
      <font>
        <b/>
        <strike val="0"/>
        <outline val="0"/>
        <shadow val="0"/>
        <u val="none"/>
        <vertAlign val="baseline"/>
        <sz val="11"/>
        <color rgb="FF595959"/>
        <name val="Calibri"/>
        <family val="2"/>
        <scheme val="minor"/>
      </font>
      <numFmt numFmtId="0" formatCode="General"/>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3" tint="0.59999389629810485"/>
        </left>
        <right style="thin">
          <color theme="3" tint="0.59999389629810485"/>
        </right>
        <top/>
        <bottom style="thin">
          <color theme="3" tint="0.59999389629810485"/>
        </bottom>
      </border>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1"/>
        <color rgb="FF595959"/>
        <name val="Calibri"/>
        <family val="2"/>
        <scheme val="minor"/>
      </font>
      <numFmt numFmtId="0" formatCode="General"/>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3" tint="0.59999389629810485"/>
        </left>
        <right style="thin">
          <color theme="3" tint="0.59999389629810485"/>
        </right>
        <top/>
        <bottom style="thin">
          <color theme="3" tint="0.59999389629810485"/>
        </bottom>
        <vertical/>
        <horizontal/>
      </border>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rgb="FF595959"/>
        <name val="Calibri"/>
        <family val="2"/>
        <scheme val="minor"/>
      </font>
      <numFmt numFmtId="0" formatCode="General"/>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protection locked="0" hidden="0"/>
    </dxf>
    <dxf>
      <font>
        <strike val="0"/>
        <outline val="0"/>
        <shadow val="0"/>
        <u val="none"/>
        <vertAlign val="baseline"/>
        <color rgb="FF595959"/>
      </font>
      <alignment horizontal="left" vertical="center" indent="1" justifyLastLine="0" shrinkToFit="0"/>
    </dxf>
    <dxf>
      <font>
        <b val="0"/>
        <i val="0"/>
        <strike val="0"/>
        <condense val="0"/>
        <extend val="0"/>
        <outline val="0"/>
        <shadow val="0"/>
        <u val="none"/>
        <vertAlign val="baseline"/>
        <sz val="11"/>
        <color rgb="FF595959"/>
        <name val="Calibri"/>
        <family val="2"/>
        <scheme val="minor"/>
      </font>
      <fill>
        <patternFill patternType="none">
          <fgColor indexed="64"/>
          <bgColor auto="1"/>
        </patternFill>
      </fill>
      <alignment horizontal="left" vertical="center" textRotation="0" wrapText="1" indent="1" justifyLastLine="0" shrinkToFit="0" readingOrder="0"/>
      <protection locked="0" hidden="0"/>
    </dxf>
    <dxf>
      <border>
        <bottom style="thin">
          <color theme="1" tint="0.34998626667073579"/>
        </bottom>
      </border>
    </dxf>
    <dxf>
      <font>
        <b/>
        <i val="0"/>
        <strike val="0"/>
        <condense val="0"/>
        <extend val="0"/>
        <outline val="0"/>
        <shadow val="0"/>
        <u val="none"/>
        <vertAlign val="baseline"/>
        <sz val="11"/>
        <color theme="0"/>
        <name val="Calibri"/>
        <family val="2"/>
        <scheme val="minor"/>
      </font>
      <alignment horizontal="left" vertical="center" textRotation="0" wrapText="1" indent="1" justifyLastLine="0" shrinkToFit="0" readingOrder="0"/>
      <border diagonalUp="0" diagonalDown="0" outline="0">
        <left style="thin">
          <color theme="1" tint="0.34998626667073579"/>
        </left>
        <right style="thin">
          <color theme="1" tint="0.34998626667073579"/>
        </right>
        <top/>
        <bottom/>
      </border>
      <protection locked="0" hidden="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1"/>
        <color rgb="FF595959"/>
        <name val="Calibri"/>
        <family val="2"/>
        <scheme val="minor"/>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strike val="0"/>
        <outline val="0"/>
        <shadow val="0"/>
        <u val="none"/>
        <vertAlign val="baseline"/>
        <sz val="11"/>
        <color rgb="FF595959"/>
        <name val="Calibri"/>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strike val="0"/>
        <outline val="0"/>
        <shadow val="0"/>
        <u val="none"/>
        <vertAlign val="baseline"/>
        <sz val="11"/>
        <color rgb="FF595959"/>
        <name val="Calibri"/>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strike val="0"/>
        <outline val="0"/>
        <shadow val="0"/>
        <u val="none"/>
        <vertAlign val="baseline"/>
        <sz val="11"/>
        <color rgb="FF595959"/>
        <name val="Calibri"/>
        <family val="2"/>
        <scheme val="minor"/>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strike val="0"/>
        <outline val="0"/>
        <shadow val="0"/>
        <u val="none"/>
        <vertAlign val="baseline"/>
        <sz val="11"/>
        <color rgb="FF595959"/>
        <name val="Calibri"/>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strike val="0"/>
        <outline val="0"/>
        <shadow val="0"/>
        <u val="none"/>
        <vertAlign val="baseline"/>
        <sz val="11"/>
        <color rgb="FF595959"/>
        <name val="Calibri"/>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strike val="0"/>
        <outline val="0"/>
        <shadow val="0"/>
        <u val="none"/>
        <vertAlign val="baseline"/>
        <sz val="11"/>
        <color rgb="FF595959"/>
        <name val="Calibri"/>
        <family val="2"/>
        <scheme val="minor"/>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strike val="0"/>
        <outline val="0"/>
        <shadow val="0"/>
        <u val="none"/>
        <vertAlign val="baseline"/>
        <sz val="11"/>
        <color rgb="FF595959"/>
        <name val="Calibri"/>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strike val="0"/>
        <outline val="0"/>
        <shadow val="0"/>
        <u val="none"/>
        <vertAlign val="baseline"/>
        <sz val="11"/>
        <color rgb="FF595959"/>
        <name val="Calibri"/>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1"/>
        <color rgb="FF595959"/>
        <name val="Calibri"/>
        <family val="2"/>
        <scheme val="minor"/>
      </font>
      <numFmt numFmtId="0" formatCode="Genera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1"/>
        <color rgb="FF595959"/>
        <name val="Calibri"/>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1"/>
        <color rgb="FF595959"/>
        <name val="Calibri"/>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1"/>
        <color rgb="FF595959"/>
        <name val="Calibri"/>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dxf>
    <dxf>
      <font>
        <b val="0"/>
        <i val="0"/>
        <strike val="0"/>
        <condense val="0"/>
        <extend val="0"/>
        <outline val="0"/>
        <shadow val="0"/>
        <u val="none"/>
        <vertAlign val="baseline"/>
        <sz val="11"/>
        <color rgb="FF595959"/>
        <name val="Calibri"/>
        <family val="2"/>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dxf>
    <dxf>
      <font>
        <b/>
        <strike val="0"/>
        <outline val="0"/>
        <shadow val="0"/>
        <u val="none"/>
        <vertAlign val="baseline"/>
        <sz val="11"/>
        <color rgb="FF595959"/>
        <name val="Calibri"/>
        <family val="2"/>
        <scheme val="minor"/>
      </font>
      <numFmt numFmtId="164" formatCode="0000"/>
      <fill>
        <patternFill patternType="solid">
          <fgColor indexed="64"/>
          <bgColor theme="4" tint="0.79998168889431442"/>
        </patternFill>
      </fill>
      <alignment horizontal="left" vertical="center" textRotation="0" wrapText="1" indent="1" justifyLastLine="0" shrinkToFit="0" readingOrder="0"/>
      <border diagonalUp="0" diagonalDown="0">
        <left style="thin">
          <color theme="3" tint="0.59999389629810485"/>
        </left>
        <right/>
        <top/>
        <bottom style="thin">
          <color theme="3" tint="0.59999389629810485"/>
        </bottom>
        <vertical/>
        <horizontal/>
      </border>
    </dxf>
    <dxf>
      <font>
        <b/>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strike val="0"/>
        <outline val="0"/>
        <shadow val="0"/>
        <u val="none"/>
        <vertAlign val="baseline"/>
        <sz val="11"/>
        <color rgb="FF595959"/>
        <name val="Calibri"/>
        <family val="2"/>
        <scheme val="minor"/>
      </font>
      <numFmt numFmtId="0" formatCode="General"/>
      <fill>
        <patternFill patternType="solid">
          <fgColor indexed="64"/>
          <bgColor theme="4" tint="0.79998168889431442"/>
        </patternFill>
      </fill>
      <alignment horizontal="left" vertical="center" textRotation="0" wrapText="1" indent="1" justifyLastLine="0" shrinkToFit="0" readingOrder="0"/>
      <border diagonalUp="0" diagonalDown="0">
        <left style="thin">
          <color theme="3" tint="0.59999389629810485"/>
        </left>
        <right style="thin">
          <color theme="3" tint="0.59999389629810485"/>
        </right>
        <top/>
        <bottom style="thin">
          <color theme="3" tint="0.59999389629810485"/>
        </bottom>
        <vertical/>
        <horizontal/>
      </border>
      <protection locked="0" hidden="0"/>
    </dxf>
    <dxf>
      <font>
        <b/>
        <i val="0"/>
        <strike val="0"/>
        <condense val="0"/>
        <extend val="0"/>
        <outline val="0"/>
        <shadow val="0"/>
        <u val="none"/>
        <vertAlign val="baseline"/>
        <sz val="11"/>
        <color rgb="FF595959"/>
        <name val="Calibri"/>
        <family val="2"/>
        <scheme val="minor"/>
      </font>
      <numFmt numFmtId="0" formatCode="General"/>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3" tint="0.59999389629810485"/>
        </left>
        <right style="thin">
          <color theme="3" tint="0.59999389629810485"/>
        </right>
        <top/>
        <bottom style="thin">
          <color theme="3" tint="0.59999389629810485"/>
        </bottom>
        <vertical/>
        <horizontal/>
      </border>
    </dxf>
    <dxf>
      <font>
        <b/>
        <strike val="0"/>
        <outline val="0"/>
        <shadow val="0"/>
        <u val="none"/>
        <vertAlign val="baseline"/>
        <sz val="11"/>
        <color rgb="FF595959"/>
        <name val="Calibri"/>
        <family val="2"/>
        <scheme val="minor"/>
      </font>
      <numFmt numFmtId="0" formatCode="General"/>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3" tint="0.59999389629810485"/>
        </left>
        <right style="thin">
          <color theme="3" tint="0.59999389629810485"/>
        </right>
        <top/>
        <bottom style="thin">
          <color theme="3" tint="0.59999389629810485"/>
        </bottom>
        <vertical/>
        <horizontal/>
      </border>
    </dxf>
    <dxf>
      <font>
        <strike val="0"/>
        <outline val="0"/>
        <shadow val="0"/>
        <u val="none"/>
        <vertAlign val="baseline"/>
        <color rgb="FF595959"/>
      </font>
      <alignment horizontal="left" vertical="center" indent="1" justifyLastLine="0" shrinkToFit="0"/>
    </dxf>
    <dxf>
      <font>
        <strike val="0"/>
        <outline val="0"/>
        <shadow val="0"/>
        <u val="none"/>
        <vertAlign val="baseline"/>
        <sz val="11"/>
        <color rgb="FF595959"/>
        <name val="Calibri"/>
        <family val="2"/>
        <scheme val="minor"/>
      </font>
      <fill>
        <patternFill patternType="none">
          <fgColor indexed="64"/>
          <bgColor indexed="65"/>
        </patternFill>
      </fill>
      <alignment horizontal="left" vertical="center" textRotation="0" wrapText="1" indent="1" justifyLastLine="0" shrinkToFit="0" readingOrder="0"/>
      <protection locked="0" hidden="0"/>
    </dxf>
    <dxf>
      <border>
        <bottom style="thin">
          <color rgb="FF595959"/>
        </bottom>
      </border>
    </dxf>
    <dxf>
      <font>
        <b/>
        <i val="0"/>
        <strike val="0"/>
        <condense val="0"/>
        <extend val="0"/>
        <outline val="0"/>
        <shadow val="0"/>
        <u val="none"/>
        <vertAlign val="baseline"/>
        <sz val="11"/>
        <color theme="0"/>
        <name val="Calibri"/>
        <family val="2"/>
        <scheme val="minor"/>
      </font>
      <alignment horizontal="left" vertical="center" textRotation="0" wrapText="1" indent="1" justifyLastLine="0" shrinkToFit="0" readingOrder="0"/>
      <border diagonalUp="0" diagonalDown="0" outline="0">
        <left style="thin">
          <color theme="1" tint="0.34998626667073579"/>
        </left>
        <right style="thin">
          <color theme="1" tint="0.34998626667073579"/>
        </right>
        <top/>
        <bottom/>
      </border>
      <protection locked="0" hidden="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595959"/>
      <color rgb="FFFF9966"/>
      <color rgb="FFE26B0A"/>
      <color rgb="FF1C6938"/>
      <color rgb="FF9999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21</xdr:col>
      <xdr:colOff>0</xdr:colOff>
      <xdr:row>1</xdr:row>
      <xdr:rowOff>0</xdr:rowOff>
    </xdr:from>
    <xdr:to>
      <xdr:col>22</xdr:col>
      <xdr:colOff>690997</xdr:colOff>
      <xdr:row>1</xdr:row>
      <xdr:rowOff>205124</xdr:rowOff>
    </xdr:to>
    <xdr:sp macro="" textlink="">
      <xdr:nvSpPr>
        <xdr:cNvPr id="2" name="ComboBox1" hidden="1">
          <a:extLst>
            <a:ext uri="{63B3BB69-23CF-44E3-9099-C40C66FF867C}">
              <a14:compatExt xmlns:a14="http://schemas.microsoft.com/office/drawing/2010/main" spid="_x0000_s10244"/>
            </a:ext>
            <a:ext uri="{FF2B5EF4-FFF2-40B4-BE49-F238E27FC236}">
              <a16:creationId xmlns:a16="http://schemas.microsoft.com/office/drawing/2014/main" id="{9B91FCB8-36FC-4A46-9CE6-D009CF9601D0}"/>
            </a:ext>
          </a:extLst>
        </xdr:cNvPr>
        <xdr:cNvSpPr/>
      </xdr:nvSpPr>
      <xdr:spPr>
        <a:xfrm>
          <a:off x="43624500" y="247650"/>
          <a:ext cx="1891146" cy="205124"/>
        </a:xfrm>
        <a:prstGeom prst="rect">
          <a:avLst/>
        </a:prstGeom>
      </xdr:spPr>
    </xdr:sp>
    <xdr:clientData/>
  </xdr:twoCellAnchor>
  <xdr:twoCellAnchor editAs="oneCell">
    <xdr:from>
      <xdr:col>21</xdr:col>
      <xdr:colOff>0</xdr:colOff>
      <xdr:row>1</xdr:row>
      <xdr:rowOff>0</xdr:rowOff>
    </xdr:from>
    <xdr:to>
      <xdr:col>22</xdr:col>
      <xdr:colOff>634425</xdr:colOff>
      <xdr:row>1</xdr:row>
      <xdr:rowOff>217824</xdr:rowOff>
    </xdr:to>
    <xdr:sp macro="" textlink="">
      <xdr:nvSpPr>
        <xdr:cNvPr id="3" name="ComboBox2" hidden="1">
          <a:extLst>
            <a:ext uri="{63B3BB69-23CF-44E3-9099-C40C66FF867C}">
              <a14:compatExt xmlns:a14="http://schemas.microsoft.com/office/drawing/2010/main" spid="_x0000_s10247"/>
            </a:ext>
            <a:ext uri="{FF2B5EF4-FFF2-40B4-BE49-F238E27FC236}">
              <a16:creationId xmlns:a16="http://schemas.microsoft.com/office/drawing/2014/main" id="{789B5909-1871-47BB-9B78-A2C4E29EF930}"/>
            </a:ext>
          </a:extLst>
        </xdr:cNvPr>
        <xdr:cNvSpPr/>
      </xdr:nvSpPr>
      <xdr:spPr>
        <a:xfrm>
          <a:off x="43624500" y="247650"/>
          <a:ext cx="1834574" cy="217824"/>
        </a:xfrm>
        <a:prstGeom prst="rect">
          <a:avLst/>
        </a:prstGeom>
      </xdr:spPr>
    </xdr:sp>
    <xdr:clientData/>
  </xdr:twoCellAnchor>
  <xdr:twoCellAnchor editAs="oneCell">
    <xdr:from>
      <xdr:col>21</xdr:col>
      <xdr:colOff>0</xdr:colOff>
      <xdr:row>1</xdr:row>
      <xdr:rowOff>0</xdr:rowOff>
    </xdr:from>
    <xdr:to>
      <xdr:col>22</xdr:col>
      <xdr:colOff>580546</xdr:colOff>
      <xdr:row>1</xdr:row>
      <xdr:rowOff>217824</xdr:rowOff>
    </xdr:to>
    <xdr:sp macro="" textlink="">
      <xdr:nvSpPr>
        <xdr:cNvPr id="4" name="ComboBox3" hidden="1">
          <a:extLst>
            <a:ext uri="{63B3BB69-23CF-44E3-9099-C40C66FF867C}">
              <a14:compatExt xmlns:a14="http://schemas.microsoft.com/office/drawing/2010/main" spid="_x0000_s10248"/>
            </a:ext>
            <a:ext uri="{FF2B5EF4-FFF2-40B4-BE49-F238E27FC236}">
              <a16:creationId xmlns:a16="http://schemas.microsoft.com/office/drawing/2014/main" id="{15958DC5-9F6C-4F92-A337-0B5878607B6E}"/>
            </a:ext>
          </a:extLst>
        </xdr:cNvPr>
        <xdr:cNvSpPr/>
      </xdr:nvSpPr>
      <xdr:spPr>
        <a:xfrm>
          <a:off x="43624500" y="247650"/>
          <a:ext cx="1780695" cy="217824"/>
        </a:xfrm>
        <a:prstGeom prst="rect">
          <a:avLst/>
        </a:prstGeom>
      </xdr:spPr>
    </xdr:sp>
    <xdr:clientData/>
  </xdr:twoCellAnchor>
  <xdr:twoCellAnchor editAs="oneCell">
    <xdr:from>
      <xdr:col>21</xdr:col>
      <xdr:colOff>0</xdr:colOff>
      <xdr:row>1</xdr:row>
      <xdr:rowOff>0</xdr:rowOff>
    </xdr:from>
    <xdr:to>
      <xdr:col>22</xdr:col>
      <xdr:colOff>552451</xdr:colOff>
      <xdr:row>1</xdr:row>
      <xdr:rowOff>217824</xdr:rowOff>
    </xdr:to>
    <xdr:sp macro="" textlink="">
      <xdr:nvSpPr>
        <xdr:cNvPr id="5" name="ComboBox4" hidden="1">
          <a:extLst>
            <a:ext uri="{63B3BB69-23CF-44E3-9099-C40C66FF867C}">
              <a14:compatExt xmlns:a14="http://schemas.microsoft.com/office/drawing/2010/main" spid="_x0000_s10249"/>
            </a:ext>
            <a:ext uri="{FF2B5EF4-FFF2-40B4-BE49-F238E27FC236}">
              <a16:creationId xmlns:a16="http://schemas.microsoft.com/office/drawing/2014/main" id="{01ADEC8D-E4A5-4A84-AA4C-ACDA47FB9DC5}"/>
            </a:ext>
          </a:extLst>
        </xdr:cNvPr>
        <xdr:cNvSpPr/>
      </xdr:nvSpPr>
      <xdr:spPr>
        <a:xfrm>
          <a:off x="43624500" y="247650"/>
          <a:ext cx="1752600" cy="217824"/>
        </a:xfrm>
        <a:prstGeom prst="rect">
          <a:avLst/>
        </a:prstGeom>
      </xdr:spPr>
    </xdr:sp>
    <xdr:clientData/>
  </xdr:twoCellAnchor>
  <xdr:twoCellAnchor editAs="oneCell">
    <xdr:from>
      <xdr:col>21</xdr:col>
      <xdr:colOff>0</xdr:colOff>
      <xdr:row>1</xdr:row>
      <xdr:rowOff>0</xdr:rowOff>
    </xdr:from>
    <xdr:to>
      <xdr:col>22</xdr:col>
      <xdr:colOff>554376</xdr:colOff>
      <xdr:row>1</xdr:row>
      <xdr:rowOff>217824</xdr:rowOff>
    </xdr:to>
    <xdr:sp macro="" textlink="">
      <xdr:nvSpPr>
        <xdr:cNvPr id="6" name="ComboBox5" hidden="1">
          <a:extLst>
            <a:ext uri="{63B3BB69-23CF-44E3-9099-C40C66FF867C}">
              <a14:compatExt xmlns:a14="http://schemas.microsoft.com/office/drawing/2010/main" spid="_x0000_s10250"/>
            </a:ext>
            <a:ext uri="{FF2B5EF4-FFF2-40B4-BE49-F238E27FC236}">
              <a16:creationId xmlns:a16="http://schemas.microsoft.com/office/drawing/2014/main" id="{6838C5AF-6EC7-4D20-8B69-E924AF30FDB1}"/>
            </a:ext>
          </a:extLst>
        </xdr:cNvPr>
        <xdr:cNvSpPr/>
      </xdr:nvSpPr>
      <xdr:spPr>
        <a:xfrm>
          <a:off x="43624500" y="247650"/>
          <a:ext cx="1754525" cy="217824"/>
        </a:xfrm>
        <a:prstGeom prst="rect">
          <a:avLst/>
        </a:prstGeom>
      </xdr:spPr>
    </xdr:sp>
    <xdr:clientData/>
  </xdr:twoCellAnchor>
  <xdr:twoCellAnchor editAs="oneCell">
    <xdr:from>
      <xdr:col>21</xdr:col>
      <xdr:colOff>0</xdr:colOff>
      <xdr:row>1</xdr:row>
      <xdr:rowOff>0</xdr:rowOff>
    </xdr:from>
    <xdr:to>
      <xdr:col>22</xdr:col>
      <xdr:colOff>539366</xdr:colOff>
      <xdr:row>1</xdr:row>
      <xdr:rowOff>217824</xdr:rowOff>
    </xdr:to>
    <xdr:sp macro="" textlink="">
      <xdr:nvSpPr>
        <xdr:cNvPr id="7" name="ComboBox6" hidden="1">
          <a:extLst>
            <a:ext uri="{63B3BB69-23CF-44E3-9099-C40C66FF867C}">
              <a14:compatExt xmlns:a14="http://schemas.microsoft.com/office/drawing/2010/main" spid="_x0000_s10251"/>
            </a:ext>
            <a:ext uri="{FF2B5EF4-FFF2-40B4-BE49-F238E27FC236}">
              <a16:creationId xmlns:a16="http://schemas.microsoft.com/office/drawing/2014/main" id="{0107AF47-8E5C-4DD5-B7F0-D0D317D599B6}"/>
            </a:ext>
          </a:extLst>
        </xdr:cNvPr>
        <xdr:cNvSpPr/>
      </xdr:nvSpPr>
      <xdr:spPr>
        <a:xfrm>
          <a:off x="43624500" y="247650"/>
          <a:ext cx="1739515" cy="217824"/>
        </a:xfrm>
        <a:prstGeom prst="rect">
          <a:avLst/>
        </a:prstGeom>
      </xdr:spPr>
    </xdr:sp>
    <xdr:clientData/>
  </xdr:twoCellAnchor>
  <xdr:twoCellAnchor editAs="oneCell">
    <xdr:from>
      <xdr:col>21</xdr:col>
      <xdr:colOff>0</xdr:colOff>
      <xdr:row>1</xdr:row>
      <xdr:rowOff>0</xdr:rowOff>
    </xdr:from>
    <xdr:to>
      <xdr:col>22</xdr:col>
      <xdr:colOff>573233</xdr:colOff>
      <xdr:row>1</xdr:row>
      <xdr:rowOff>217824</xdr:rowOff>
    </xdr:to>
    <xdr:sp macro="" textlink="">
      <xdr:nvSpPr>
        <xdr:cNvPr id="8" name="ComboBox7" hidden="1">
          <a:extLst>
            <a:ext uri="{63B3BB69-23CF-44E3-9099-C40C66FF867C}">
              <a14:compatExt xmlns:a14="http://schemas.microsoft.com/office/drawing/2010/main" spid="_x0000_s10252"/>
            </a:ext>
            <a:ext uri="{FF2B5EF4-FFF2-40B4-BE49-F238E27FC236}">
              <a16:creationId xmlns:a16="http://schemas.microsoft.com/office/drawing/2014/main" id="{C0835EFE-C606-4256-AB07-76222E755206}"/>
            </a:ext>
          </a:extLst>
        </xdr:cNvPr>
        <xdr:cNvSpPr/>
      </xdr:nvSpPr>
      <xdr:spPr>
        <a:xfrm>
          <a:off x="43624500" y="247650"/>
          <a:ext cx="1773382" cy="217824"/>
        </a:xfrm>
        <a:prstGeom prst="rect">
          <a:avLst/>
        </a:prstGeom>
      </xdr:spPr>
    </xdr:sp>
    <xdr:clientData/>
  </xdr:twoCellAnchor>
  <xdr:twoCellAnchor editAs="oneCell">
    <xdr:from>
      <xdr:col>21</xdr:col>
      <xdr:colOff>0</xdr:colOff>
      <xdr:row>1</xdr:row>
      <xdr:rowOff>0</xdr:rowOff>
    </xdr:from>
    <xdr:to>
      <xdr:col>22</xdr:col>
      <xdr:colOff>594785</xdr:colOff>
      <xdr:row>1</xdr:row>
      <xdr:rowOff>217824</xdr:rowOff>
    </xdr:to>
    <xdr:sp macro="" textlink="">
      <xdr:nvSpPr>
        <xdr:cNvPr id="9" name="ComboBox8" hidden="1">
          <a:extLst>
            <a:ext uri="{63B3BB69-23CF-44E3-9099-C40C66FF867C}">
              <a14:compatExt xmlns:a14="http://schemas.microsoft.com/office/drawing/2010/main" spid="_x0000_s10253"/>
            </a:ext>
            <a:ext uri="{FF2B5EF4-FFF2-40B4-BE49-F238E27FC236}">
              <a16:creationId xmlns:a16="http://schemas.microsoft.com/office/drawing/2014/main" id="{CBC33476-8A69-4D0F-9B93-CC2B0BCD82D7}"/>
            </a:ext>
          </a:extLst>
        </xdr:cNvPr>
        <xdr:cNvSpPr/>
      </xdr:nvSpPr>
      <xdr:spPr>
        <a:xfrm>
          <a:off x="43624500" y="247650"/>
          <a:ext cx="1794934" cy="217824"/>
        </a:xfrm>
        <a:prstGeom prst="rect">
          <a:avLst/>
        </a:prstGeom>
      </xdr:spPr>
    </xdr:sp>
    <xdr:clientData/>
  </xdr:twoCellAnchor>
  <xdr:twoCellAnchor editAs="oneCell">
    <xdr:from>
      <xdr:col>21</xdr:col>
      <xdr:colOff>0</xdr:colOff>
      <xdr:row>1</xdr:row>
      <xdr:rowOff>0</xdr:rowOff>
    </xdr:from>
    <xdr:to>
      <xdr:col>22</xdr:col>
      <xdr:colOff>574388</xdr:colOff>
      <xdr:row>1</xdr:row>
      <xdr:rowOff>230524</xdr:rowOff>
    </xdr:to>
    <xdr:sp macro="" textlink="">
      <xdr:nvSpPr>
        <xdr:cNvPr id="10" name="ComboBox9" hidden="1">
          <a:extLst>
            <a:ext uri="{63B3BB69-23CF-44E3-9099-C40C66FF867C}">
              <a14:compatExt xmlns:a14="http://schemas.microsoft.com/office/drawing/2010/main" spid="_x0000_s10254"/>
            </a:ext>
            <a:ext uri="{FF2B5EF4-FFF2-40B4-BE49-F238E27FC236}">
              <a16:creationId xmlns:a16="http://schemas.microsoft.com/office/drawing/2014/main" id="{2E8948EC-4EF6-4DB1-A819-8199594F4FD9}"/>
            </a:ext>
          </a:extLst>
        </xdr:cNvPr>
        <xdr:cNvSpPr/>
      </xdr:nvSpPr>
      <xdr:spPr>
        <a:xfrm>
          <a:off x="43624500" y="247650"/>
          <a:ext cx="1774537" cy="230524"/>
        </a:xfrm>
        <a:prstGeom prst="rect">
          <a:avLst/>
        </a:prstGeom>
      </xdr:spPr>
    </xdr:sp>
    <xdr:clientData/>
  </xdr:twoCellAnchor>
  <xdr:twoCellAnchor editAs="oneCell">
    <xdr:from>
      <xdr:col>21</xdr:col>
      <xdr:colOff>0</xdr:colOff>
      <xdr:row>1</xdr:row>
      <xdr:rowOff>0</xdr:rowOff>
    </xdr:from>
    <xdr:to>
      <xdr:col>22</xdr:col>
      <xdr:colOff>607485</xdr:colOff>
      <xdr:row>1</xdr:row>
      <xdr:rowOff>230524</xdr:rowOff>
    </xdr:to>
    <xdr:sp macro="" textlink="">
      <xdr:nvSpPr>
        <xdr:cNvPr id="11" name="ComboBox10" hidden="1">
          <a:extLst>
            <a:ext uri="{63B3BB69-23CF-44E3-9099-C40C66FF867C}">
              <a14:compatExt xmlns:a14="http://schemas.microsoft.com/office/drawing/2010/main" spid="_x0000_s10255"/>
            </a:ext>
            <a:ext uri="{FF2B5EF4-FFF2-40B4-BE49-F238E27FC236}">
              <a16:creationId xmlns:a16="http://schemas.microsoft.com/office/drawing/2014/main" id="{711B8C46-332B-4AA7-84C5-AAEFE5ED7119}"/>
            </a:ext>
          </a:extLst>
        </xdr:cNvPr>
        <xdr:cNvSpPr/>
      </xdr:nvSpPr>
      <xdr:spPr>
        <a:xfrm>
          <a:off x="43624500" y="247650"/>
          <a:ext cx="1807634" cy="230524"/>
        </a:xfrm>
        <a:prstGeom prst="rect">
          <a:avLst/>
        </a:prstGeom>
      </xdr:spPr>
    </xdr:sp>
    <xdr:clientData/>
  </xdr:twoCellAnchor>
  <xdr:twoCellAnchor editAs="oneCell">
    <xdr:from>
      <xdr:col>21</xdr:col>
      <xdr:colOff>0</xdr:colOff>
      <xdr:row>1</xdr:row>
      <xdr:rowOff>0</xdr:rowOff>
    </xdr:from>
    <xdr:to>
      <xdr:col>22</xdr:col>
      <xdr:colOff>690997</xdr:colOff>
      <xdr:row>1</xdr:row>
      <xdr:rowOff>205124</xdr:rowOff>
    </xdr:to>
    <xdr:sp macro="" textlink="">
      <xdr:nvSpPr>
        <xdr:cNvPr id="12" name="ComboBox1" hidden="1">
          <a:extLst>
            <a:ext uri="{63B3BB69-23CF-44E3-9099-C40C66FF867C}">
              <a14:compatExt xmlns:a14="http://schemas.microsoft.com/office/drawing/2010/main" spid="_x0000_s10244"/>
            </a:ext>
            <a:ext uri="{FF2B5EF4-FFF2-40B4-BE49-F238E27FC236}">
              <a16:creationId xmlns:a16="http://schemas.microsoft.com/office/drawing/2014/main" id="{A2249FE8-E805-4E3F-A55A-5DB3684F2F36}"/>
            </a:ext>
          </a:extLst>
        </xdr:cNvPr>
        <xdr:cNvSpPr/>
      </xdr:nvSpPr>
      <xdr:spPr>
        <a:xfrm>
          <a:off x="43624500" y="247650"/>
          <a:ext cx="1891146" cy="205124"/>
        </a:xfrm>
        <a:prstGeom prst="rect">
          <a:avLst/>
        </a:prstGeom>
      </xdr:spPr>
    </xdr:sp>
    <xdr:clientData/>
  </xdr:twoCellAnchor>
  <xdr:twoCellAnchor editAs="oneCell">
    <xdr:from>
      <xdr:col>21</xdr:col>
      <xdr:colOff>0</xdr:colOff>
      <xdr:row>1</xdr:row>
      <xdr:rowOff>0</xdr:rowOff>
    </xdr:from>
    <xdr:to>
      <xdr:col>22</xdr:col>
      <xdr:colOff>634425</xdr:colOff>
      <xdr:row>1</xdr:row>
      <xdr:rowOff>217824</xdr:rowOff>
    </xdr:to>
    <xdr:sp macro="" textlink="">
      <xdr:nvSpPr>
        <xdr:cNvPr id="13" name="ComboBox2" hidden="1">
          <a:extLst>
            <a:ext uri="{63B3BB69-23CF-44E3-9099-C40C66FF867C}">
              <a14:compatExt xmlns:a14="http://schemas.microsoft.com/office/drawing/2010/main" spid="_x0000_s10247"/>
            </a:ext>
            <a:ext uri="{FF2B5EF4-FFF2-40B4-BE49-F238E27FC236}">
              <a16:creationId xmlns:a16="http://schemas.microsoft.com/office/drawing/2014/main" id="{B035E3BE-B3CE-47F6-BFF4-BC67322C42CB}"/>
            </a:ext>
          </a:extLst>
        </xdr:cNvPr>
        <xdr:cNvSpPr/>
      </xdr:nvSpPr>
      <xdr:spPr>
        <a:xfrm>
          <a:off x="43624500" y="247650"/>
          <a:ext cx="1834574" cy="217824"/>
        </a:xfrm>
        <a:prstGeom prst="rect">
          <a:avLst/>
        </a:prstGeom>
      </xdr:spPr>
    </xdr:sp>
    <xdr:clientData/>
  </xdr:twoCellAnchor>
  <xdr:twoCellAnchor editAs="oneCell">
    <xdr:from>
      <xdr:col>21</xdr:col>
      <xdr:colOff>0</xdr:colOff>
      <xdr:row>1</xdr:row>
      <xdr:rowOff>0</xdr:rowOff>
    </xdr:from>
    <xdr:to>
      <xdr:col>22</xdr:col>
      <xdr:colOff>580546</xdr:colOff>
      <xdr:row>1</xdr:row>
      <xdr:rowOff>217824</xdr:rowOff>
    </xdr:to>
    <xdr:sp macro="" textlink="">
      <xdr:nvSpPr>
        <xdr:cNvPr id="14" name="ComboBox3" hidden="1">
          <a:extLst>
            <a:ext uri="{63B3BB69-23CF-44E3-9099-C40C66FF867C}">
              <a14:compatExt xmlns:a14="http://schemas.microsoft.com/office/drawing/2010/main" spid="_x0000_s10248"/>
            </a:ext>
            <a:ext uri="{FF2B5EF4-FFF2-40B4-BE49-F238E27FC236}">
              <a16:creationId xmlns:a16="http://schemas.microsoft.com/office/drawing/2014/main" id="{961815F4-3BF1-4223-B71C-42D0F75F7ADB}"/>
            </a:ext>
          </a:extLst>
        </xdr:cNvPr>
        <xdr:cNvSpPr/>
      </xdr:nvSpPr>
      <xdr:spPr>
        <a:xfrm>
          <a:off x="43624500" y="247650"/>
          <a:ext cx="1780695" cy="217824"/>
        </a:xfrm>
        <a:prstGeom prst="rect">
          <a:avLst/>
        </a:prstGeom>
      </xdr:spPr>
    </xdr:sp>
    <xdr:clientData/>
  </xdr:twoCellAnchor>
  <xdr:twoCellAnchor editAs="oneCell">
    <xdr:from>
      <xdr:col>21</xdr:col>
      <xdr:colOff>0</xdr:colOff>
      <xdr:row>1</xdr:row>
      <xdr:rowOff>0</xdr:rowOff>
    </xdr:from>
    <xdr:to>
      <xdr:col>22</xdr:col>
      <xdr:colOff>552451</xdr:colOff>
      <xdr:row>1</xdr:row>
      <xdr:rowOff>217824</xdr:rowOff>
    </xdr:to>
    <xdr:sp macro="" textlink="">
      <xdr:nvSpPr>
        <xdr:cNvPr id="15" name="ComboBox4" hidden="1">
          <a:extLst>
            <a:ext uri="{63B3BB69-23CF-44E3-9099-C40C66FF867C}">
              <a14:compatExt xmlns:a14="http://schemas.microsoft.com/office/drawing/2010/main" spid="_x0000_s10249"/>
            </a:ext>
            <a:ext uri="{FF2B5EF4-FFF2-40B4-BE49-F238E27FC236}">
              <a16:creationId xmlns:a16="http://schemas.microsoft.com/office/drawing/2014/main" id="{C8C03A14-5A0F-4DF0-9984-0D5E3D2A702F}"/>
            </a:ext>
          </a:extLst>
        </xdr:cNvPr>
        <xdr:cNvSpPr/>
      </xdr:nvSpPr>
      <xdr:spPr>
        <a:xfrm>
          <a:off x="43624500" y="247650"/>
          <a:ext cx="1752600" cy="217824"/>
        </a:xfrm>
        <a:prstGeom prst="rect">
          <a:avLst/>
        </a:prstGeom>
      </xdr:spPr>
    </xdr:sp>
    <xdr:clientData/>
  </xdr:twoCellAnchor>
  <xdr:twoCellAnchor editAs="oneCell">
    <xdr:from>
      <xdr:col>21</xdr:col>
      <xdr:colOff>0</xdr:colOff>
      <xdr:row>1</xdr:row>
      <xdr:rowOff>0</xdr:rowOff>
    </xdr:from>
    <xdr:to>
      <xdr:col>22</xdr:col>
      <xdr:colOff>554376</xdr:colOff>
      <xdr:row>1</xdr:row>
      <xdr:rowOff>217824</xdr:rowOff>
    </xdr:to>
    <xdr:sp macro="" textlink="">
      <xdr:nvSpPr>
        <xdr:cNvPr id="16" name="ComboBox5" hidden="1">
          <a:extLst>
            <a:ext uri="{63B3BB69-23CF-44E3-9099-C40C66FF867C}">
              <a14:compatExt xmlns:a14="http://schemas.microsoft.com/office/drawing/2010/main" spid="_x0000_s10250"/>
            </a:ext>
            <a:ext uri="{FF2B5EF4-FFF2-40B4-BE49-F238E27FC236}">
              <a16:creationId xmlns:a16="http://schemas.microsoft.com/office/drawing/2014/main" id="{ABD26FAA-453F-4C5B-A7E7-62F4C111A5DE}"/>
            </a:ext>
          </a:extLst>
        </xdr:cNvPr>
        <xdr:cNvSpPr/>
      </xdr:nvSpPr>
      <xdr:spPr>
        <a:xfrm>
          <a:off x="43624500" y="247650"/>
          <a:ext cx="1754525" cy="217824"/>
        </a:xfrm>
        <a:prstGeom prst="rect">
          <a:avLst/>
        </a:prstGeom>
      </xdr:spPr>
    </xdr:sp>
    <xdr:clientData/>
  </xdr:twoCellAnchor>
  <xdr:twoCellAnchor editAs="oneCell">
    <xdr:from>
      <xdr:col>21</xdr:col>
      <xdr:colOff>0</xdr:colOff>
      <xdr:row>1</xdr:row>
      <xdr:rowOff>0</xdr:rowOff>
    </xdr:from>
    <xdr:to>
      <xdr:col>22</xdr:col>
      <xdr:colOff>539366</xdr:colOff>
      <xdr:row>1</xdr:row>
      <xdr:rowOff>217824</xdr:rowOff>
    </xdr:to>
    <xdr:sp macro="" textlink="">
      <xdr:nvSpPr>
        <xdr:cNvPr id="17" name="ComboBox6" hidden="1">
          <a:extLst>
            <a:ext uri="{63B3BB69-23CF-44E3-9099-C40C66FF867C}">
              <a14:compatExt xmlns:a14="http://schemas.microsoft.com/office/drawing/2010/main" spid="_x0000_s10251"/>
            </a:ext>
            <a:ext uri="{FF2B5EF4-FFF2-40B4-BE49-F238E27FC236}">
              <a16:creationId xmlns:a16="http://schemas.microsoft.com/office/drawing/2014/main" id="{0BE1097A-D22F-4456-818B-A50F304FF19F}"/>
            </a:ext>
          </a:extLst>
        </xdr:cNvPr>
        <xdr:cNvSpPr/>
      </xdr:nvSpPr>
      <xdr:spPr>
        <a:xfrm>
          <a:off x="43624500" y="247650"/>
          <a:ext cx="1739515" cy="217824"/>
        </a:xfrm>
        <a:prstGeom prst="rect">
          <a:avLst/>
        </a:prstGeom>
      </xdr:spPr>
    </xdr:sp>
    <xdr:clientData/>
  </xdr:twoCellAnchor>
  <xdr:twoCellAnchor editAs="oneCell">
    <xdr:from>
      <xdr:col>21</xdr:col>
      <xdr:colOff>0</xdr:colOff>
      <xdr:row>1</xdr:row>
      <xdr:rowOff>0</xdr:rowOff>
    </xdr:from>
    <xdr:to>
      <xdr:col>22</xdr:col>
      <xdr:colOff>573233</xdr:colOff>
      <xdr:row>1</xdr:row>
      <xdr:rowOff>217824</xdr:rowOff>
    </xdr:to>
    <xdr:sp macro="" textlink="">
      <xdr:nvSpPr>
        <xdr:cNvPr id="18" name="ComboBox7" hidden="1">
          <a:extLst>
            <a:ext uri="{63B3BB69-23CF-44E3-9099-C40C66FF867C}">
              <a14:compatExt xmlns:a14="http://schemas.microsoft.com/office/drawing/2010/main" spid="_x0000_s10252"/>
            </a:ext>
            <a:ext uri="{FF2B5EF4-FFF2-40B4-BE49-F238E27FC236}">
              <a16:creationId xmlns:a16="http://schemas.microsoft.com/office/drawing/2014/main" id="{1E65169A-69F2-40E4-A1F8-7B121B74FEF2}"/>
            </a:ext>
          </a:extLst>
        </xdr:cNvPr>
        <xdr:cNvSpPr/>
      </xdr:nvSpPr>
      <xdr:spPr>
        <a:xfrm>
          <a:off x="43624500" y="247650"/>
          <a:ext cx="1773382" cy="217824"/>
        </a:xfrm>
        <a:prstGeom prst="rect">
          <a:avLst/>
        </a:prstGeom>
      </xdr:spPr>
    </xdr:sp>
    <xdr:clientData/>
  </xdr:twoCellAnchor>
  <xdr:twoCellAnchor editAs="oneCell">
    <xdr:from>
      <xdr:col>21</xdr:col>
      <xdr:colOff>0</xdr:colOff>
      <xdr:row>1</xdr:row>
      <xdr:rowOff>0</xdr:rowOff>
    </xdr:from>
    <xdr:to>
      <xdr:col>22</xdr:col>
      <xdr:colOff>594785</xdr:colOff>
      <xdr:row>1</xdr:row>
      <xdr:rowOff>217824</xdr:rowOff>
    </xdr:to>
    <xdr:sp macro="" textlink="">
      <xdr:nvSpPr>
        <xdr:cNvPr id="19" name="ComboBox8" hidden="1">
          <a:extLst>
            <a:ext uri="{63B3BB69-23CF-44E3-9099-C40C66FF867C}">
              <a14:compatExt xmlns:a14="http://schemas.microsoft.com/office/drawing/2010/main" spid="_x0000_s10253"/>
            </a:ext>
            <a:ext uri="{FF2B5EF4-FFF2-40B4-BE49-F238E27FC236}">
              <a16:creationId xmlns:a16="http://schemas.microsoft.com/office/drawing/2014/main" id="{ED00E60F-D31B-40D1-9FD9-55217E003F55}"/>
            </a:ext>
          </a:extLst>
        </xdr:cNvPr>
        <xdr:cNvSpPr/>
      </xdr:nvSpPr>
      <xdr:spPr>
        <a:xfrm>
          <a:off x="43624500" y="247650"/>
          <a:ext cx="1794934" cy="217824"/>
        </a:xfrm>
        <a:prstGeom prst="rect">
          <a:avLst/>
        </a:prstGeom>
      </xdr:spPr>
    </xdr:sp>
    <xdr:clientData/>
  </xdr:twoCellAnchor>
  <xdr:twoCellAnchor editAs="oneCell">
    <xdr:from>
      <xdr:col>21</xdr:col>
      <xdr:colOff>0</xdr:colOff>
      <xdr:row>1</xdr:row>
      <xdr:rowOff>0</xdr:rowOff>
    </xdr:from>
    <xdr:to>
      <xdr:col>22</xdr:col>
      <xdr:colOff>574388</xdr:colOff>
      <xdr:row>1</xdr:row>
      <xdr:rowOff>230524</xdr:rowOff>
    </xdr:to>
    <xdr:sp macro="" textlink="">
      <xdr:nvSpPr>
        <xdr:cNvPr id="20" name="ComboBox9" hidden="1">
          <a:extLst>
            <a:ext uri="{63B3BB69-23CF-44E3-9099-C40C66FF867C}">
              <a14:compatExt xmlns:a14="http://schemas.microsoft.com/office/drawing/2010/main" spid="_x0000_s10254"/>
            </a:ext>
            <a:ext uri="{FF2B5EF4-FFF2-40B4-BE49-F238E27FC236}">
              <a16:creationId xmlns:a16="http://schemas.microsoft.com/office/drawing/2014/main" id="{2088152C-B52F-4CB8-8763-B7BA51CE9803}"/>
            </a:ext>
          </a:extLst>
        </xdr:cNvPr>
        <xdr:cNvSpPr/>
      </xdr:nvSpPr>
      <xdr:spPr>
        <a:xfrm>
          <a:off x="43624500" y="247650"/>
          <a:ext cx="1774537" cy="230524"/>
        </a:xfrm>
        <a:prstGeom prst="rect">
          <a:avLst/>
        </a:prstGeom>
      </xdr:spPr>
    </xdr:sp>
    <xdr:clientData/>
  </xdr:twoCellAnchor>
  <xdr:twoCellAnchor editAs="oneCell">
    <xdr:from>
      <xdr:col>21</xdr:col>
      <xdr:colOff>0</xdr:colOff>
      <xdr:row>1</xdr:row>
      <xdr:rowOff>0</xdr:rowOff>
    </xdr:from>
    <xdr:to>
      <xdr:col>22</xdr:col>
      <xdr:colOff>607485</xdr:colOff>
      <xdr:row>1</xdr:row>
      <xdr:rowOff>230524</xdr:rowOff>
    </xdr:to>
    <xdr:sp macro="" textlink="">
      <xdr:nvSpPr>
        <xdr:cNvPr id="21" name="ComboBox10" hidden="1">
          <a:extLst>
            <a:ext uri="{63B3BB69-23CF-44E3-9099-C40C66FF867C}">
              <a14:compatExt xmlns:a14="http://schemas.microsoft.com/office/drawing/2010/main" spid="_x0000_s10255"/>
            </a:ext>
            <a:ext uri="{FF2B5EF4-FFF2-40B4-BE49-F238E27FC236}">
              <a16:creationId xmlns:a16="http://schemas.microsoft.com/office/drawing/2014/main" id="{F95E65C3-D062-431A-B9A1-EDD8AAE856A8}"/>
            </a:ext>
          </a:extLst>
        </xdr:cNvPr>
        <xdr:cNvSpPr/>
      </xdr:nvSpPr>
      <xdr:spPr>
        <a:xfrm>
          <a:off x="43624500" y="247650"/>
          <a:ext cx="1807634" cy="230524"/>
        </a:xfrm>
        <a:prstGeom prst="rect">
          <a:avLst/>
        </a:prstGeom>
      </xdr:spPr>
    </xdr:sp>
    <xdr:clientData/>
  </xdr:twoCellAnchor>
  <xdr:twoCellAnchor editAs="oneCell">
    <xdr:from>
      <xdr:col>21</xdr:col>
      <xdr:colOff>0</xdr:colOff>
      <xdr:row>1</xdr:row>
      <xdr:rowOff>0</xdr:rowOff>
    </xdr:from>
    <xdr:to>
      <xdr:col>22</xdr:col>
      <xdr:colOff>607485</xdr:colOff>
      <xdr:row>1</xdr:row>
      <xdr:rowOff>230524</xdr:rowOff>
    </xdr:to>
    <xdr:sp macro="" textlink="">
      <xdr:nvSpPr>
        <xdr:cNvPr id="22" name="ComboBox10" hidden="1">
          <a:extLst>
            <a:ext uri="{63B3BB69-23CF-44E3-9099-C40C66FF867C}">
              <a14:compatExt xmlns:a14="http://schemas.microsoft.com/office/drawing/2010/main" spid="_x0000_s10255"/>
            </a:ext>
            <a:ext uri="{FF2B5EF4-FFF2-40B4-BE49-F238E27FC236}">
              <a16:creationId xmlns:a16="http://schemas.microsoft.com/office/drawing/2014/main" id="{2F728CC5-E5B2-41C3-B39D-234FAEBF3553}"/>
            </a:ext>
          </a:extLst>
        </xdr:cNvPr>
        <xdr:cNvSpPr/>
      </xdr:nvSpPr>
      <xdr:spPr>
        <a:xfrm>
          <a:off x="43624500" y="247650"/>
          <a:ext cx="1807634" cy="230524"/>
        </a:xfrm>
        <a:prstGeom prst="rect">
          <a:avLst/>
        </a:prstGeom>
      </xdr:spPr>
    </xdr:sp>
    <xdr:clientData/>
  </xdr:twoCellAnchor>
  <xdr:twoCellAnchor editAs="oneCell">
    <xdr:from>
      <xdr:col>21</xdr:col>
      <xdr:colOff>0</xdr:colOff>
      <xdr:row>1</xdr:row>
      <xdr:rowOff>0</xdr:rowOff>
    </xdr:from>
    <xdr:to>
      <xdr:col>22</xdr:col>
      <xdr:colOff>607486</xdr:colOff>
      <xdr:row>1</xdr:row>
      <xdr:rowOff>230524</xdr:rowOff>
    </xdr:to>
    <xdr:sp macro="" textlink="">
      <xdr:nvSpPr>
        <xdr:cNvPr id="23" name="ComboBox10" hidden="1">
          <a:extLst>
            <a:ext uri="{63B3BB69-23CF-44E3-9099-C40C66FF867C}">
              <a14:compatExt xmlns:a14="http://schemas.microsoft.com/office/drawing/2010/main" spid="_x0000_s10255"/>
            </a:ext>
            <a:ext uri="{FF2B5EF4-FFF2-40B4-BE49-F238E27FC236}">
              <a16:creationId xmlns:a16="http://schemas.microsoft.com/office/drawing/2014/main" id="{F4B4D4BC-671E-44EE-A279-AE47076B537E}"/>
            </a:ext>
          </a:extLst>
        </xdr:cNvPr>
        <xdr:cNvSpPr/>
      </xdr:nvSpPr>
      <xdr:spPr>
        <a:xfrm>
          <a:off x="43624500" y="247650"/>
          <a:ext cx="1807635" cy="230524"/>
        </a:xfrm>
        <a:prstGeom prst="rect">
          <a:avLst/>
        </a:prstGeom>
      </xdr:spPr>
    </xdr:sp>
    <xdr:clientData/>
  </xdr:twoCellAnchor>
  <xdr:twoCellAnchor editAs="oneCell">
    <xdr:from>
      <xdr:col>21</xdr:col>
      <xdr:colOff>0</xdr:colOff>
      <xdr:row>1</xdr:row>
      <xdr:rowOff>0</xdr:rowOff>
    </xdr:from>
    <xdr:to>
      <xdr:col>22</xdr:col>
      <xdr:colOff>607485</xdr:colOff>
      <xdr:row>1</xdr:row>
      <xdr:rowOff>230524</xdr:rowOff>
    </xdr:to>
    <xdr:sp macro="" textlink="">
      <xdr:nvSpPr>
        <xdr:cNvPr id="24" name="ComboBox10" hidden="1">
          <a:extLst>
            <a:ext uri="{63B3BB69-23CF-44E3-9099-C40C66FF867C}">
              <a14:compatExt xmlns:a14="http://schemas.microsoft.com/office/drawing/2010/main" spid="_x0000_s10255"/>
            </a:ext>
            <a:ext uri="{FF2B5EF4-FFF2-40B4-BE49-F238E27FC236}">
              <a16:creationId xmlns:a16="http://schemas.microsoft.com/office/drawing/2014/main" id="{0366B7DA-083D-4BD4-A946-D2AACEBA1E75}"/>
            </a:ext>
          </a:extLst>
        </xdr:cNvPr>
        <xdr:cNvSpPr/>
      </xdr:nvSpPr>
      <xdr:spPr>
        <a:xfrm>
          <a:off x="43624500" y="247650"/>
          <a:ext cx="1807634" cy="230524"/>
        </a:xfrm>
        <a:prstGeom prst="rect">
          <a:avLst/>
        </a:prstGeom>
      </xdr:spPr>
    </xdr:sp>
    <xdr:clientData/>
  </xdr:twoCellAnchor>
  <xdr:twoCellAnchor editAs="oneCell">
    <xdr:from>
      <xdr:col>21</xdr:col>
      <xdr:colOff>0</xdr:colOff>
      <xdr:row>1</xdr:row>
      <xdr:rowOff>0</xdr:rowOff>
    </xdr:from>
    <xdr:to>
      <xdr:col>22</xdr:col>
      <xdr:colOff>607485</xdr:colOff>
      <xdr:row>1</xdr:row>
      <xdr:rowOff>230524</xdr:rowOff>
    </xdr:to>
    <xdr:sp macro="" textlink="">
      <xdr:nvSpPr>
        <xdr:cNvPr id="25" name="ComboBox10" hidden="1">
          <a:extLst>
            <a:ext uri="{63B3BB69-23CF-44E3-9099-C40C66FF867C}">
              <a14:compatExt xmlns:a14="http://schemas.microsoft.com/office/drawing/2010/main" spid="_x0000_s10255"/>
            </a:ext>
            <a:ext uri="{FF2B5EF4-FFF2-40B4-BE49-F238E27FC236}">
              <a16:creationId xmlns:a16="http://schemas.microsoft.com/office/drawing/2014/main" id="{8DC48922-BF6E-4B4E-A6FB-17B76881AFDC}"/>
            </a:ext>
          </a:extLst>
        </xdr:cNvPr>
        <xdr:cNvSpPr/>
      </xdr:nvSpPr>
      <xdr:spPr>
        <a:xfrm>
          <a:off x="43624500" y="247650"/>
          <a:ext cx="1807634" cy="230524"/>
        </a:xfrm>
        <a:prstGeom prst="rect">
          <a:avLst/>
        </a:prstGeom>
      </xdr:spPr>
    </xdr:sp>
    <xdr:clientData/>
  </xdr:twoCellAnchor>
  <xdr:twoCellAnchor editAs="oneCell">
    <xdr:from>
      <xdr:col>21</xdr:col>
      <xdr:colOff>0</xdr:colOff>
      <xdr:row>1</xdr:row>
      <xdr:rowOff>0</xdr:rowOff>
    </xdr:from>
    <xdr:to>
      <xdr:col>22</xdr:col>
      <xdr:colOff>607485</xdr:colOff>
      <xdr:row>1</xdr:row>
      <xdr:rowOff>230524</xdr:rowOff>
    </xdr:to>
    <xdr:sp macro="" textlink="">
      <xdr:nvSpPr>
        <xdr:cNvPr id="26" name="ComboBox10" hidden="1">
          <a:extLst>
            <a:ext uri="{63B3BB69-23CF-44E3-9099-C40C66FF867C}">
              <a14:compatExt xmlns:a14="http://schemas.microsoft.com/office/drawing/2010/main" spid="_x0000_s10255"/>
            </a:ext>
            <a:ext uri="{FF2B5EF4-FFF2-40B4-BE49-F238E27FC236}">
              <a16:creationId xmlns:a16="http://schemas.microsoft.com/office/drawing/2014/main" id="{3B49E57A-E5EA-44F0-B13C-8343D9D57620}"/>
            </a:ext>
          </a:extLst>
        </xdr:cNvPr>
        <xdr:cNvSpPr/>
      </xdr:nvSpPr>
      <xdr:spPr>
        <a:xfrm>
          <a:off x="43624500" y="247650"/>
          <a:ext cx="1807634" cy="230524"/>
        </a:xfrm>
        <a:prstGeom prst="rect">
          <a:avLst/>
        </a:prstGeom>
      </xdr:spPr>
    </xdr:sp>
    <xdr:clientData/>
  </xdr:twoCellAnchor>
  <xdr:twoCellAnchor editAs="oneCell">
    <xdr:from>
      <xdr:col>21</xdr:col>
      <xdr:colOff>0</xdr:colOff>
      <xdr:row>1</xdr:row>
      <xdr:rowOff>0</xdr:rowOff>
    </xdr:from>
    <xdr:to>
      <xdr:col>22</xdr:col>
      <xdr:colOff>607485</xdr:colOff>
      <xdr:row>1</xdr:row>
      <xdr:rowOff>230524</xdr:rowOff>
    </xdr:to>
    <xdr:sp macro="" textlink="">
      <xdr:nvSpPr>
        <xdr:cNvPr id="27" name="ComboBox10" hidden="1">
          <a:extLst>
            <a:ext uri="{63B3BB69-23CF-44E3-9099-C40C66FF867C}">
              <a14:compatExt xmlns:a14="http://schemas.microsoft.com/office/drawing/2010/main" spid="_x0000_s10255"/>
            </a:ext>
            <a:ext uri="{FF2B5EF4-FFF2-40B4-BE49-F238E27FC236}">
              <a16:creationId xmlns:a16="http://schemas.microsoft.com/office/drawing/2014/main" id="{5AA1EBF7-EECB-4B9B-974A-5ECD4FFCCA81}"/>
            </a:ext>
          </a:extLst>
        </xdr:cNvPr>
        <xdr:cNvSpPr/>
      </xdr:nvSpPr>
      <xdr:spPr>
        <a:xfrm>
          <a:off x="43624500" y="247650"/>
          <a:ext cx="1807634" cy="230524"/>
        </a:xfrm>
        <a:prstGeom prst="rect">
          <a:avLst/>
        </a:prstGeom>
      </xdr:spPr>
    </xdr:sp>
    <xdr:clientData/>
  </xdr:twoCellAnchor>
  <xdr:twoCellAnchor editAs="oneCell">
    <xdr:from>
      <xdr:col>21</xdr:col>
      <xdr:colOff>0</xdr:colOff>
      <xdr:row>1</xdr:row>
      <xdr:rowOff>0</xdr:rowOff>
    </xdr:from>
    <xdr:to>
      <xdr:col>22</xdr:col>
      <xdr:colOff>607485</xdr:colOff>
      <xdr:row>1</xdr:row>
      <xdr:rowOff>230524</xdr:rowOff>
    </xdr:to>
    <xdr:sp macro="" textlink="">
      <xdr:nvSpPr>
        <xdr:cNvPr id="28" name="ComboBox10" hidden="1">
          <a:extLst>
            <a:ext uri="{63B3BB69-23CF-44E3-9099-C40C66FF867C}">
              <a14:compatExt xmlns:a14="http://schemas.microsoft.com/office/drawing/2010/main" spid="_x0000_s10255"/>
            </a:ext>
            <a:ext uri="{FF2B5EF4-FFF2-40B4-BE49-F238E27FC236}">
              <a16:creationId xmlns:a16="http://schemas.microsoft.com/office/drawing/2014/main" id="{17616BFD-E926-42E6-BAEB-EDECDD68132C}"/>
            </a:ext>
          </a:extLst>
        </xdr:cNvPr>
        <xdr:cNvSpPr/>
      </xdr:nvSpPr>
      <xdr:spPr>
        <a:xfrm>
          <a:off x="43624500" y="247650"/>
          <a:ext cx="1807634" cy="230524"/>
        </a:xfrm>
        <a:prstGeom prst="rect">
          <a:avLst/>
        </a:prstGeom>
      </xdr:spPr>
    </xdr:sp>
    <xdr:clientData/>
  </xdr:twoCellAnchor>
  <xdr:twoCellAnchor editAs="oneCell">
    <xdr:from>
      <xdr:col>21</xdr:col>
      <xdr:colOff>0</xdr:colOff>
      <xdr:row>1</xdr:row>
      <xdr:rowOff>0</xdr:rowOff>
    </xdr:from>
    <xdr:to>
      <xdr:col>22</xdr:col>
      <xdr:colOff>607485</xdr:colOff>
      <xdr:row>1</xdr:row>
      <xdr:rowOff>230524</xdr:rowOff>
    </xdr:to>
    <xdr:sp macro="" textlink="">
      <xdr:nvSpPr>
        <xdr:cNvPr id="29" name="ComboBox10" hidden="1">
          <a:extLst>
            <a:ext uri="{63B3BB69-23CF-44E3-9099-C40C66FF867C}">
              <a14:compatExt xmlns:a14="http://schemas.microsoft.com/office/drawing/2010/main" spid="_x0000_s10255"/>
            </a:ext>
            <a:ext uri="{FF2B5EF4-FFF2-40B4-BE49-F238E27FC236}">
              <a16:creationId xmlns:a16="http://schemas.microsoft.com/office/drawing/2014/main" id="{E54F4BD4-93D4-4D43-B4BE-EE2C700F9D44}"/>
            </a:ext>
          </a:extLst>
        </xdr:cNvPr>
        <xdr:cNvSpPr/>
      </xdr:nvSpPr>
      <xdr:spPr>
        <a:xfrm>
          <a:off x="43624500" y="247650"/>
          <a:ext cx="1807634" cy="230524"/>
        </a:xfrm>
        <a:prstGeom prst="rect">
          <a:avLst/>
        </a:prstGeom>
      </xdr:spPr>
    </xdr:sp>
    <xdr:clientData/>
  </xdr:twoCellAnchor>
  <xdr:twoCellAnchor editAs="oneCell">
    <xdr:from>
      <xdr:col>21</xdr:col>
      <xdr:colOff>0</xdr:colOff>
      <xdr:row>1</xdr:row>
      <xdr:rowOff>0</xdr:rowOff>
    </xdr:from>
    <xdr:to>
      <xdr:col>22</xdr:col>
      <xdr:colOff>607485</xdr:colOff>
      <xdr:row>1</xdr:row>
      <xdr:rowOff>230524</xdr:rowOff>
    </xdr:to>
    <xdr:sp macro="" textlink="">
      <xdr:nvSpPr>
        <xdr:cNvPr id="30" name="ComboBox10" hidden="1">
          <a:extLst>
            <a:ext uri="{63B3BB69-23CF-44E3-9099-C40C66FF867C}">
              <a14:compatExt xmlns:a14="http://schemas.microsoft.com/office/drawing/2010/main" spid="_x0000_s10255"/>
            </a:ext>
            <a:ext uri="{FF2B5EF4-FFF2-40B4-BE49-F238E27FC236}">
              <a16:creationId xmlns:a16="http://schemas.microsoft.com/office/drawing/2014/main" id="{C98F7878-7F54-41E2-8994-88BCD9EE8D4D}"/>
            </a:ext>
          </a:extLst>
        </xdr:cNvPr>
        <xdr:cNvSpPr/>
      </xdr:nvSpPr>
      <xdr:spPr>
        <a:xfrm>
          <a:off x="43624500" y="247650"/>
          <a:ext cx="1807634" cy="230524"/>
        </a:xfrm>
        <a:prstGeom prst="rect">
          <a:avLst/>
        </a:prstGeom>
      </xdr:spPr>
    </xdr:sp>
    <xdr:clientData/>
  </xdr:twoCellAnchor>
  <xdr:twoCellAnchor editAs="oneCell">
    <xdr:from>
      <xdr:col>21</xdr:col>
      <xdr:colOff>0</xdr:colOff>
      <xdr:row>1</xdr:row>
      <xdr:rowOff>0</xdr:rowOff>
    </xdr:from>
    <xdr:to>
      <xdr:col>22</xdr:col>
      <xdr:colOff>607485</xdr:colOff>
      <xdr:row>1</xdr:row>
      <xdr:rowOff>230524</xdr:rowOff>
    </xdr:to>
    <xdr:sp macro="" textlink="">
      <xdr:nvSpPr>
        <xdr:cNvPr id="31" name="ComboBox10" hidden="1">
          <a:extLst>
            <a:ext uri="{63B3BB69-23CF-44E3-9099-C40C66FF867C}">
              <a14:compatExt xmlns:a14="http://schemas.microsoft.com/office/drawing/2010/main" spid="_x0000_s10255"/>
            </a:ext>
            <a:ext uri="{FF2B5EF4-FFF2-40B4-BE49-F238E27FC236}">
              <a16:creationId xmlns:a16="http://schemas.microsoft.com/office/drawing/2014/main" id="{569A4601-8D26-4FD9-81C0-7CAB2C6FE6C3}"/>
            </a:ext>
          </a:extLst>
        </xdr:cNvPr>
        <xdr:cNvSpPr/>
      </xdr:nvSpPr>
      <xdr:spPr>
        <a:xfrm>
          <a:off x="43624500" y="247650"/>
          <a:ext cx="1807634" cy="230524"/>
        </a:xfrm>
        <a:prstGeom prst="rect">
          <a:avLst/>
        </a:prstGeom>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30</xdr:col>
      <xdr:colOff>0</xdr:colOff>
      <xdr:row>1</xdr:row>
      <xdr:rowOff>0</xdr:rowOff>
    </xdr:from>
    <xdr:to>
      <xdr:col>31</xdr:col>
      <xdr:colOff>1300596</xdr:colOff>
      <xdr:row>1</xdr:row>
      <xdr:rowOff>205124</xdr:rowOff>
    </xdr:to>
    <xdr:sp macro="" textlink="">
      <xdr:nvSpPr>
        <xdr:cNvPr id="2" name="ComboBox1" hidden="1">
          <a:extLst>
            <a:ext uri="{63B3BB69-23CF-44E3-9099-C40C66FF867C}">
              <a14:compatExt xmlns:a14="http://schemas.microsoft.com/office/drawing/2010/main" spid="_x0000_s10244"/>
            </a:ext>
            <a:ext uri="{FF2B5EF4-FFF2-40B4-BE49-F238E27FC236}">
              <a16:creationId xmlns:a16="http://schemas.microsoft.com/office/drawing/2014/main" id="{91198B49-154D-4F08-B75F-4829B3B6A95D}"/>
            </a:ext>
          </a:extLst>
        </xdr:cNvPr>
        <xdr:cNvSpPr/>
      </xdr:nvSpPr>
      <xdr:spPr>
        <a:xfrm>
          <a:off x="27435175" y="752475"/>
          <a:ext cx="1891146" cy="205124"/>
        </a:xfrm>
        <a:prstGeom prst="rect">
          <a:avLst/>
        </a:prstGeom>
      </xdr:spPr>
    </xdr:sp>
    <xdr:clientData/>
  </xdr:twoCellAnchor>
  <xdr:twoCellAnchor editAs="oneCell">
    <xdr:from>
      <xdr:col>30</xdr:col>
      <xdr:colOff>0</xdr:colOff>
      <xdr:row>1</xdr:row>
      <xdr:rowOff>0</xdr:rowOff>
    </xdr:from>
    <xdr:to>
      <xdr:col>31</xdr:col>
      <xdr:colOff>1244024</xdr:colOff>
      <xdr:row>1</xdr:row>
      <xdr:rowOff>217824</xdr:rowOff>
    </xdr:to>
    <xdr:sp macro="" textlink="">
      <xdr:nvSpPr>
        <xdr:cNvPr id="3" name="ComboBox2" hidden="1">
          <a:extLst>
            <a:ext uri="{63B3BB69-23CF-44E3-9099-C40C66FF867C}">
              <a14:compatExt xmlns:a14="http://schemas.microsoft.com/office/drawing/2010/main" spid="_x0000_s10247"/>
            </a:ext>
            <a:ext uri="{FF2B5EF4-FFF2-40B4-BE49-F238E27FC236}">
              <a16:creationId xmlns:a16="http://schemas.microsoft.com/office/drawing/2014/main" id="{3351EA6B-706C-4486-BB64-D8F9E8D441FD}"/>
            </a:ext>
          </a:extLst>
        </xdr:cNvPr>
        <xdr:cNvSpPr/>
      </xdr:nvSpPr>
      <xdr:spPr>
        <a:xfrm>
          <a:off x="30403800" y="752475"/>
          <a:ext cx="1834574" cy="217824"/>
        </a:xfrm>
        <a:prstGeom prst="rect">
          <a:avLst/>
        </a:prstGeom>
      </xdr:spPr>
    </xdr:sp>
    <xdr:clientData/>
  </xdr:twoCellAnchor>
  <xdr:twoCellAnchor editAs="oneCell">
    <xdr:from>
      <xdr:col>30</xdr:col>
      <xdr:colOff>0</xdr:colOff>
      <xdr:row>1</xdr:row>
      <xdr:rowOff>0</xdr:rowOff>
    </xdr:from>
    <xdr:to>
      <xdr:col>31</xdr:col>
      <xdr:colOff>1190145</xdr:colOff>
      <xdr:row>1</xdr:row>
      <xdr:rowOff>217824</xdr:rowOff>
    </xdr:to>
    <xdr:sp macro="" textlink="">
      <xdr:nvSpPr>
        <xdr:cNvPr id="4" name="ComboBox3" hidden="1">
          <a:extLst>
            <a:ext uri="{63B3BB69-23CF-44E3-9099-C40C66FF867C}">
              <a14:compatExt xmlns:a14="http://schemas.microsoft.com/office/drawing/2010/main" spid="_x0000_s10248"/>
            </a:ext>
            <a:ext uri="{FF2B5EF4-FFF2-40B4-BE49-F238E27FC236}">
              <a16:creationId xmlns:a16="http://schemas.microsoft.com/office/drawing/2014/main" id="{DFB2B8A2-3B7B-4D7B-9105-AE2BF4425D04}"/>
            </a:ext>
          </a:extLst>
        </xdr:cNvPr>
        <xdr:cNvSpPr/>
      </xdr:nvSpPr>
      <xdr:spPr>
        <a:xfrm>
          <a:off x="33442275" y="752475"/>
          <a:ext cx="1780695" cy="217824"/>
        </a:xfrm>
        <a:prstGeom prst="rect">
          <a:avLst/>
        </a:prstGeom>
      </xdr:spPr>
    </xdr:sp>
    <xdr:clientData/>
  </xdr:twoCellAnchor>
  <xdr:twoCellAnchor editAs="oneCell">
    <xdr:from>
      <xdr:col>30</xdr:col>
      <xdr:colOff>0</xdr:colOff>
      <xdr:row>1</xdr:row>
      <xdr:rowOff>0</xdr:rowOff>
    </xdr:from>
    <xdr:to>
      <xdr:col>31</xdr:col>
      <xdr:colOff>1162050</xdr:colOff>
      <xdr:row>1</xdr:row>
      <xdr:rowOff>217824</xdr:rowOff>
    </xdr:to>
    <xdr:sp macro="" textlink="">
      <xdr:nvSpPr>
        <xdr:cNvPr id="5" name="ComboBox4" hidden="1">
          <a:extLst>
            <a:ext uri="{63B3BB69-23CF-44E3-9099-C40C66FF867C}">
              <a14:compatExt xmlns:a14="http://schemas.microsoft.com/office/drawing/2010/main" spid="_x0000_s10249"/>
            </a:ext>
            <a:ext uri="{FF2B5EF4-FFF2-40B4-BE49-F238E27FC236}">
              <a16:creationId xmlns:a16="http://schemas.microsoft.com/office/drawing/2014/main" id="{FBBC0EAC-EC66-49D4-B111-63C9610C6ECA}"/>
            </a:ext>
          </a:extLst>
        </xdr:cNvPr>
        <xdr:cNvSpPr/>
      </xdr:nvSpPr>
      <xdr:spPr>
        <a:xfrm>
          <a:off x="36439475" y="752475"/>
          <a:ext cx="1752600" cy="217824"/>
        </a:xfrm>
        <a:prstGeom prst="rect">
          <a:avLst/>
        </a:prstGeom>
      </xdr:spPr>
    </xdr:sp>
    <xdr:clientData/>
  </xdr:twoCellAnchor>
  <xdr:twoCellAnchor editAs="oneCell">
    <xdr:from>
      <xdr:col>30</xdr:col>
      <xdr:colOff>0</xdr:colOff>
      <xdr:row>1</xdr:row>
      <xdr:rowOff>0</xdr:rowOff>
    </xdr:from>
    <xdr:to>
      <xdr:col>31</xdr:col>
      <xdr:colOff>1163975</xdr:colOff>
      <xdr:row>1</xdr:row>
      <xdr:rowOff>217824</xdr:rowOff>
    </xdr:to>
    <xdr:sp macro="" textlink="">
      <xdr:nvSpPr>
        <xdr:cNvPr id="6" name="ComboBox5" hidden="1">
          <a:extLst>
            <a:ext uri="{63B3BB69-23CF-44E3-9099-C40C66FF867C}">
              <a14:compatExt xmlns:a14="http://schemas.microsoft.com/office/drawing/2010/main" spid="_x0000_s10250"/>
            </a:ext>
            <a:ext uri="{FF2B5EF4-FFF2-40B4-BE49-F238E27FC236}">
              <a16:creationId xmlns:a16="http://schemas.microsoft.com/office/drawing/2014/main" id="{12D065A2-B96A-465A-AFDB-FF240518021B}"/>
            </a:ext>
          </a:extLst>
        </xdr:cNvPr>
        <xdr:cNvSpPr/>
      </xdr:nvSpPr>
      <xdr:spPr>
        <a:xfrm>
          <a:off x="39401750" y="752475"/>
          <a:ext cx="1754525" cy="217824"/>
        </a:xfrm>
        <a:prstGeom prst="rect">
          <a:avLst/>
        </a:prstGeom>
      </xdr:spPr>
    </xdr:sp>
    <xdr:clientData/>
  </xdr:twoCellAnchor>
  <xdr:twoCellAnchor editAs="oneCell">
    <xdr:from>
      <xdr:col>30</xdr:col>
      <xdr:colOff>0</xdr:colOff>
      <xdr:row>1</xdr:row>
      <xdr:rowOff>0</xdr:rowOff>
    </xdr:from>
    <xdr:to>
      <xdr:col>31</xdr:col>
      <xdr:colOff>1148965</xdr:colOff>
      <xdr:row>1</xdr:row>
      <xdr:rowOff>217824</xdr:rowOff>
    </xdr:to>
    <xdr:sp macro="" textlink="">
      <xdr:nvSpPr>
        <xdr:cNvPr id="7" name="ComboBox6" hidden="1">
          <a:extLst>
            <a:ext uri="{63B3BB69-23CF-44E3-9099-C40C66FF867C}">
              <a14:compatExt xmlns:a14="http://schemas.microsoft.com/office/drawing/2010/main" spid="_x0000_s10251"/>
            </a:ext>
            <a:ext uri="{FF2B5EF4-FFF2-40B4-BE49-F238E27FC236}">
              <a16:creationId xmlns:a16="http://schemas.microsoft.com/office/drawing/2014/main" id="{08744868-3194-466C-84BB-0B412B43EEB6}"/>
            </a:ext>
          </a:extLst>
        </xdr:cNvPr>
        <xdr:cNvSpPr/>
      </xdr:nvSpPr>
      <xdr:spPr>
        <a:xfrm>
          <a:off x="42471975" y="752475"/>
          <a:ext cx="1739515" cy="217824"/>
        </a:xfrm>
        <a:prstGeom prst="rect">
          <a:avLst/>
        </a:prstGeom>
      </xdr:spPr>
    </xdr:sp>
    <xdr:clientData/>
  </xdr:twoCellAnchor>
  <xdr:twoCellAnchor editAs="oneCell">
    <xdr:from>
      <xdr:col>30</xdr:col>
      <xdr:colOff>0</xdr:colOff>
      <xdr:row>1</xdr:row>
      <xdr:rowOff>0</xdr:rowOff>
    </xdr:from>
    <xdr:to>
      <xdr:col>31</xdr:col>
      <xdr:colOff>1182832</xdr:colOff>
      <xdr:row>1</xdr:row>
      <xdr:rowOff>217824</xdr:rowOff>
    </xdr:to>
    <xdr:sp macro="" textlink="">
      <xdr:nvSpPr>
        <xdr:cNvPr id="8" name="ComboBox7" hidden="1">
          <a:extLst>
            <a:ext uri="{63B3BB69-23CF-44E3-9099-C40C66FF867C}">
              <a14:compatExt xmlns:a14="http://schemas.microsoft.com/office/drawing/2010/main" spid="_x0000_s10252"/>
            </a:ext>
            <a:ext uri="{FF2B5EF4-FFF2-40B4-BE49-F238E27FC236}">
              <a16:creationId xmlns:a16="http://schemas.microsoft.com/office/drawing/2014/main" id="{D8A5DA08-460A-495E-811F-A10DFCD06BE7}"/>
            </a:ext>
          </a:extLst>
        </xdr:cNvPr>
        <xdr:cNvSpPr/>
      </xdr:nvSpPr>
      <xdr:spPr>
        <a:xfrm>
          <a:off x="45402500" y="752475"/>
          <a:ext cx="1773382" cy="217824"/>
        </a:xfrm>
        <a:prstGeom prst="rect">
          <a:avLst/>
        </a:prstGeom>
      </xdr:spPr>
    </xdr:sp>
    <xdr:clientData/>
  </xdr:twoCellAnchor>
  <xdr:twoCellAnchor editAs="oneCell">
    <xdr:from>
      <xdr:col>30</xdr:col>
      <xdr:colOff>0</xdr:colOff>
      <xdr:row>1</xdr:row>
      <xdr:rowOff>0</xdr:rowOff>
    </xdr:from>
    <xdr:to>
      <xdr:col>31</xdr:col>
      <xdr:colOff>1204384</xdr:colOff>
      <xdr:row>1</xdr:row>
      <xdr:rowOff>217824</xdr:rowOff>
    </xdr:to>
    <xdr:sp macro="" textlink="">
      <xdr:nvSpPr>
        <xdr:cNvPr id="9" name="ComboBox8" hidden="1">
          <a:extLst>
            <a:ext uri="{63B3BB69-23CF-44E3-9099-C40C66FF867C}">
              <a14:compatExt xmlns:a14="http://schemas.microsoft.com/office/drawing/2010/main" spid="_x0000_s10253"/>
            </a:ext>
            <a:ext uri="{FF2B5EF4-FFF2-40B4-BE49-F238E27FC236}">
              <a16:creationId xmlns:a16="http://schemas.microsoft.com/office/drawing/2014/main" id="{F2C0655A-5E59-4178-975E-A743A5FBF2FC}"/>
            </a:ext>
          </a:extLst>
        </xdr:cNvPr>
        <xdr:cNvSpPr/>
      </xdr:nvSpPr>
      <xdr:spPr>
        <a:xfrm>
          <a:off x="48526700" y="752475"/>
          <a:ext cx="1794934" cy="217824"/>
        </a:xfrm>
        <a:prstGeom prst="rect">
          <a:avLst/>
        </a:prstGeom>
      </xdr:spPr>
    </xdr:sp>
    <xdr:clientData/>
  </xdr:twoCellAnchor>
  <xdr:twoCellAnchor editAs="oneCell">
    <xdr:from>
      <xdr:col>30</xdr:col>
      <xdr:colOff>0</xdr:colOff>
      <xdr:row>1</xdr:row>
      <xdr:rowOff>0</xdr:rowOff>
    </xdr:from>
    <xdr:to>
      <xdr:col>31</xdr:col>
      <xdr:colOff>1183987</xdr:colOff>
      <xdr:row>1</xdr:row>
      <xdr:rowOff>230524</xdr:rowOff>
    </xdr:to>
    <xdr:sp macro="" textlink="">
      <xdr:nvSpPr>
        <xdr:cNvPr id="10" name="ComboBox9" hidden="1">
          <a:extLst>
            <a:ext uri="{63B3BB69-23CF-44E3-9099-C40C66FF867C}">
              <a14:compatExt xmlns:a14="http://schemas.microsoft.com/office/drawing/2010/main" spid="_x0000_s10254"/>
            </a:ext>
            <a:ext uri="{FF2B5EF4-FFF2-40B4-BE49-F238E27FC236}">
              <a16:creationId xmlns:a16="http://schemas.microsoft.com/office/drawing/2014/main" id="{002E9F73-03D0-4562-83C0-28C19661E129}"/>
            </a:ext>
          </a:extLst>
        </xdr:cNvPr>
        <xdr:cNvSpPr/>
      </xdr:nvSpPr>
      <xdr:spPr>
        <a:xfrm>
          <a:off x="51387375" y="752475"/>
          <a:ext cx="1774537" cy="230524"/>
        </a:xfrm>
        <a:prstGeom prst="rect">
          <a:avLst/>
        </a:prstGeom>
      </xdr:spPr>
    </xdr:sp>
    <xdr:clientData/>
  </xdr:twoCellAnchor>
  <xdr:twoCellAnchor editAs="oneCell">
    <xdr:from>
      <xdr:col>30</xdr:col>
      <xdr:colOff>0</xdr:colOff>
      <xdr:row>1</xdr:row>
      <xdr:rowOff>0</xdr:rowOff>
    </xdr:from>
    <xdr:to>
      <xdr:col>31</xdr:col>
      <xdr:colOff>1217084</xdr:colOff>
      <xdr:row>1</xdr:row>
      <xdr:rowOff>230524</xdr:rowOff>
    </xdr:to>
    <xdr:sp macro="" textlink="">
      <xdr:nvSpPr>
        <xdr:cNvPr id="11" name="ComboBox10" hidden="1">
          <a:extLst>
            <a:ext uri="{63B3BB69-23CF-44E3-9099-C40C66FF867C}">
              <a14:compatExt xmlns:a14="http://schemas.microsoft.com/office/drawing/2010/main" spid="_x0000_s10255"/>
            </a:ext>
            <a:ext uri="{FF2B5EF4-FFF2-40B4-BE49-F238E27FC236}">
              <a16:creationId xmlns:a16="http://schemas.microsoft.com/office/drawing/2014/main" id="{AA37CD4D-5214-4E86-B22C-44867B2CDE49}"/>
            </a:ext>
          </a:extLst>
        </xdr:cNvPr>
        <xdr:cNvSpPr/>
      </xdr:nvSpPr>
      <xdr:spPr>
        <a:xfrm>
          <a:off x="54375050" y="752475"/>
          <a:ext cx="1807634" cy="230524"/>
        </a:xfrm>
        <a:prstGeom prst="rect">
          <a:avLst/>
        </a:prstGeom>
      </xdr:spPr>
    </xdr:sp>
    <xdr:clientData/>
  </xdr:twoCellAnchor>
  <xdr:twoCellAnchor editAs="oneCell">
    <xdr:from>
      <xdr:col>30</xdr:col>
      <xdr:colOff>0</xdr:colOff>
      <xdr:row>1</xdr:row>
      <xdr:rowOff>0</xdr:rowOff>
    </xdr:from>
    <xdr:to>
      <xdr:col>31</xdr:col>
      <xdr:colOff>1300596</xdr:colOff>
      <xdr:row>1</xdr:row>
      <xdr:rowOff>205124</xdr:rowOff>
    </xdr:to>
    <xdr:sp macro="" textlink="">
      <xdr:nvSpPr>
        <xdr:cNvPr id="12" name="ComboBox1" hidden="1">
          <a:extLst>
            <a:ext uri="{63B3BB69-23CF-44E3-9099-C40C66FF867C}">
              <a14:compatExt xmlns:a14="http://schemas.microsoft.com/office/drawing/2010/main" spid="_x0000_s10244"/>
            </a:ext>
            <a:ext uri="{FF2B5EF4-FFF2-40B4-BE49-F238E27FC236}">
              <a16:creationId xmlns:a16="http://schemas.microsoft.com/office/drawing/2014/main" id="{143B57C7-1BB2-4E0E-BF1F-FB35D953333C}"/>
            </a:ext>
          </a:extLst>
        </xdr:cNvPr>
        <xdr:cNvSpPr/>
      </xdr:nvSpPr>
      <xdr:spPr>
        <a:xfrm>
          <a:off x="27435175" y="2438400"/>
          <a:ext cx="1891146" cy="205124"/>
        </a:xfrm>
        <a:prstGeom prst="rect">
          <a:avLst/>
        </a:prstGeom>
      </xdr:spPr>
    </xdr:sp>
    <xdr:clientData/>
  </xdr:twoCellAnchor>
  <xdr:twoCellAnchor editAs="oneCell">
    <xdr:from>
      <xdr:col>30</xdr:col>
      <xdr:colOff>0</xdr:colOff>
      <xdr:row>1</xdr:row>
      <xdr:rowOff>0</xdr:rowOff>
    </xdr:from>
    <xdr:to>
      <xdr:col>31</xdr:col>
      <xdr:colOff>1244024</xdr:colOff>
      <xdr:row>1</xdr:row>
      <xdr:rowOff>217824</xdr:rowOff>
    </xdr:to>
    <xdr:sp macro="" textlink="">
      <xdr:nvSpPr>
        <xdr:cNvPr id="13" name="ComboBox2" hidden="1">
          <a:extLst>
            <a:ext uri="{63B3BB69-23CF-44E3-9099-C40C66FF867C}">
              <a14:compatExt xmlns:a14="http://schemas.microsoft.com/office/drawing/2010/main" spid="_x0000_s10247"/>
            </a:ext>
            <a:ext uri="{FF2B5EF4-FFF2-40B4-BE49-F238E27FC236}">
              <a16:creationId xmlns:a16="http://schemas.microsoft.com/office/drawing/2014/main" id="{C550C961-965F-48C0-98BF-45B84559D8BC}"/>
            </a:ext>
          </a:extLst>
        </xdr:cNvPr>
        <xdr:cNvSpPr/>
      </xdr:nvSpPr>
      <xdr:spPr>
        <a:xfrm>
          <a:off x="30403800" y="2425700"/>
          <a:ext cx="1834574" cy="217824"/>
        </a:xfrm>
        <a:prstGeom prst="rect">
          <a:avLst/>
        </a:prstGeom>
      </xdr:spPr>
    </xdr:sp>
    <xdr:clientData/>
  </xdr:twoCellAnchor>
  <xdr:twoCellAnchor editAs="oneCell">
    <xdr:from>
      <xdr:col>30</xdr:col>
      <xdr:colOff>0</xdr:colOff>
      <xdr:row>1</xdr:row>
      <xdr:rowOff>0</xdr:rowOff>
    </xdr:from>
    <xdr:to>
      <xdr:col>31</xdr:col>
      <xdr:colOff>1190145</xdr:colOff>
      <xdr:row>1</xdr:row>
      <xdr:rowOff>217824</xdr:rowOff>
    </xdr:to>
    <xdr:sp macro="" textlink="">
      <xdr:nvSpPr>
        <xdr:cNvPr id="14" name="ComboBox3" hidden="1">
          <a:extLst>
            <a:ext uri="{63B3BB69-23CF-44E3-9099-C40C66FF867C}">
              <a14:compatExt xmlns:a14="http://schemas.microsoft.com/office/drawing/2010/main" spid="_x0000_s10248"/>
            </a:ext>
            <a:ext uri="{FF2B5EF4-FFF2-40B4-BE49-F238E27FC236}">
              <a16:creationId xmlns:a16="http://schemas.microsoft.com/office/drawing/2014/main" id="{046CDB5B-6299-4003-94C8-040D14FFC091}"/>
            </a:ext>
          </a:extLst>
        </xdr:cNvPr>
        <xdr:cNvSpPr/>
      </xdr:nvSpPr>
      <xdr:spPr>
        <a:xfrm>
          <a:off x="33442275" y="2425700"/>
          <a:ext cx="1780695" cy="217824"/>
        </a:xfrm>
        <a:prstGeom prst="rect">
          <a:avLst/>
        </a:prstGeom>
      </xdr:spPr>
    </xdr:sp>
    <xdr:clientData/>
  </xdr:twoCellAnchor>
  <xdr:twoCellAnchor editAs="oneCell">
    <xdr:from>
      <xdr:col>30</xdr:col>
      <xdr:colOff>0</xdr:colOff>
      <xdr:row>1</xdr:row>
      <xdr:rowOff>0</xdr:rowOff>
    </xdr:from>
    <xdr:to>
      <xdr:col>31</xdr:col>
      <xdr:colOff>1162050</xdr:colOff>
      <xdr:row>1</xdr:row>
      <xdr:rowOff>217824</xdr:rowOff>
    </xdr:to>
    <xdr:sp macro="" textlink="">
      <xdr:nvSpPr>
        <xdr:cNvPr id="15" name="ComboBox4" hidden="1">
          <a:extLst>
            <a:ext uri="{63B3BB69-23CF-44E3-9099-C40C66FF867C}">
              <a14:compatExt xmlns:a14="http://schemas.microsoft.com/office/drawing/2010/main" spid="_x0000_s10249"/>
            </a:ext>
            <a:ext uri="{FF2B5EF4-FFF2-40B4-BE49-F238E27FC236}">
              <a16:creationId xmlns:a16="http://schemas.microsoft.com/office/drawing/2014/main" id="{83EAFEFF-DD2C-48BB-B5F4-ECDE6DCEE484}"/>
            </a:ext>
          </a:extLst>
        </xdr:cNvPr>
        <xdr:cNvSpPr/>
      </xdr:nvSpPr>
      <xdr:spPr>
        <a:xfrm>
          <a:off x="36439475" y="2425700"/>
          <a:ext cx="1752600" cy="217824"/>
        </a:xfrm>
        <a:prstGeom prst="rect">
          <a:avLst/>
        </a:prstGeom>
      </xdr:spPr>
    </xdr:sp>
    <xdr:clientData/>
  </xdr:twoCellAnchor>
  <xdr:twoCellAnchor editAs="oneCell">
    <xdr:from>
      <xdr:col>30</xdr:col>
      <xdr:colOff>0</xdr:colOff>
      <xdr:row>1</xdr:row>
      <xdr:rowOff>0</xdr:rowOff>
    </xdr:from>
    <xdr:to>
      <xdr:col>31</xdr:col>
      <xdr:colOff>1163975</xdr:colOff>
      <xdr:row>1</xdr:row>
      <xdr:rowOff>217824</xdr:rowOff>
    </xdr:to>
    <xdr:sp macro="" textlink="">
      <xdr:nvSpPr>
        <xdr:cNvPr id="16" name="ComboBox5" hidden="1">
          <a:extLst>
            <a:ext uri="{63B3BB69-23CF-44E3-9099-C40C66FF867C}">
              <a14:compatExt xmlns:a14="http://schemas.microsoft.com/office/drawing/2010/main" spid="_x0000_s10250"/>
            </a:ext>
            <a:ext uri="{FF2B5EF4-FFF2-40B4-BE49-F238E27FC236}">
              <a16:creationId xmlns:a16="http://schemas.microsoft.com/office/drawing/2014/main" id="{D6787759-AF84-4DFB-B5DB-6B0F8F19E31F}"/>
            </a:ext>
          </a:extLst>
        </xdr:cNvPr>
        <xdr:cNvSpPr/>
      </xdr:nvSpPr>
      <xdr:spPr>
        <a:xfrm>
          <a:off x="39401750" y="2425700"/>
          <a:ext cx="1754525" cy="217824"/>
        </a:xfrm>
        <a:prstGeom prst="rect">
          <a:avLst/>
        </a:prstGeom>
      </xdr:spPr>
    </xdr:sp>
    <xdr:clientData/>
  </xdr:twoCellAnchor>
  <xdr:twoCellAnchor editAs="oneCell">
    <xdr:from>
      <xdr:col>30</xdr:col>
      <xdr:colOff>0</xdr:colOff>
      <xdr:row>1</xdr:row>
      <xdr:rowOff>0</xdr:rowOff>
    </xdr:from>
    <xdr:to>
      <xdr:col>31</xdr:col>
      <xdr:colOff>1148965</xdr:colOff>
      <xdr:row>1</xdr:row>
      <xdr:rowOff>217824</xdr:rowOff>
    </xdr:to>
    <xdr:sp macro="" textlink="">
      <xdr:nvSpPr>
        <xdr:cNvPr id="17" name="ComboBox6" hidden="1">
          <a:extLst>
            <a:ext uri="{63B3BB69-23CF-44E3-9099-C40C66FF867C}">
              <a14:compatExt xmlns:a14="http://schemas.microsoft.com/office/drawing/2010/main" spid="_x0000_s10251"/>
            </a:ext>
            <a:ext uri="{FF2B5EF4-FFF2-40B4-BE49-F238E27FC236}">
              <a16:creationId xmlns:a16="http://schemas.microsoft.com/office/drawing/2014/main" id="{096554FD-741B-4DBD-ADE3-A8208E163062}"/>
            </a:ext>
          </a:extLst>
        </xdr:cNvPr>
        <xdr:cNvSpPr/>
      </xdr:nvSpPr>
      <xdr:spPr>
        <a:xfrm>
          <a:off x="42471975" y="2425700"/>
          <a:ext cx="1739515" cy="217824"/>
        </a:xfrm>
        <a:prstGeom prst="rect">
          <a:avLst/>
        </a:prstGeom>
      </xdr:spPr>
    </xdr:sp>
    <xdr:clientData/>
  </xdr:twoCellAnchor>
  <xdr:twoCellAnchor editAs="oneCell">
    <xdr:from>
      <xdr:col>30</xdr:col>
      <xdr:colOff>0</xdr:colOff>
      <xdr:row>1</xdr:row>
      <xdr:rowOff>0</xdr:rowOff>
    </xdr:from>
    <xdr:to>
      <xdr:col>31</xdr:col>
      <xdr:colOff>1182832</xdr:colOff>
      <xdr:row>1</xdr:row>
      <xdr:rowOff>217824</xdr:rowOff>
    </xdr:to>
    <xdr:sp macro="" textlink="">
      <xdr:nvSpPr>
        <xdr:cNvPr id="18" name="ComboBox7" hidden="1">
          <a:extLst>
            <a:ext uri="{63B3BB69-23CF-44E3-9099-C40C66FF867C}">
              <a14:compatExt xmlns:a14="http://schemas.microsoft.com/office/drawing/2010/main" spid="_x0000_s10252"/>
            </a:ext>
            <a:ext uri="{FF2B5EF4-FFF2-40B4-BE49-F238E27FC236}">
              <a16:creationId xmlns:a16="http://schemas.microsoft.com/office/drawing/2014/main" id="{7AC6BBCA-34F6-43B6-A687-739BA7790DCB}"/>
            </a:ext>
          </a:extLst>
        </xdr:cNvPr>
        <xdr:cNvSpPr/>
      </xdr:nvSpPr>
      <xdr:spPr>
        <a:xfrm>
          <a:off x="45402500" y="2425700"/>
          <a:ext cx="1773382" cy="217824"/>
        </a:xfrm>
        <a:prstGeom prst="rect">
          <a:avLst/>
        </a:prstGeom>
      </xdr:spPr>
    </xdr:sp>
    <xdr:clientData/>
  </xdr:twoCellAnchor>
  <xdr:twoCellAnchor editAs="oneCell">
    <xdr:from>
      <xdr:col>30</xdr:col>
      <xdr:colOff>0</xdr:colOff>
      <xdr:row>1</xdr:row>
      <xdr:rowOff>0</xdr:rowOff>
    </xdr:from>
    <xdr:to>
      <xdr:col>31</xdr:col>
      <xdr:colOff>1204384</xdr:colOff>
      <xdr:row>1</xdr:row>
      <xdr:rowOff>217824</xdr:rowOff>
    </xdr:to>
    <xdr:sp macro="" textlink="">
      <xdr:nvSpPr>
        <xdr:cNvPr id="19" name="ComboBox8" hidden="1">
          <a:extLst>
            <a:ext uri="{63B3BB69-23CF-44E3-9099-C40C66FF867C}">
              <a14:compatExt xmlns:a14="http://schemas.microsoft.com/office/drawing/2010/main" spid="_x0000_s10253"/>
            </a:ext>
            <a:ext uri="{FF2B5EF4-FFF2-40B4-BE49-F238E27FC236}">
              <a16:creationId xmlns:a16="http://schemas.microsoft.com/office/drawing/2014/main" id="{1F0E9746-87C0-430D-8302-B4FA8E8A0CB1}"/>
            </a:ext>
          </a:extLst>
        </xdr:cNvPr>
        <xdr:cNvSpPr/>
      </xdr:nvSpPr>
      <xdr:spPr>
        <a:xfrm>
          <a:off x="48526700" y="2425700"/>
          <a:ext cx="1794934" cy="217824"/>
        </a:xfrm>
        <a:prstGeom prst="rect">
          <a:avLst/>
        </a:prstGeom>
      </xdr:spPr>
    </xdr:sp>
    <xdr:clientData/>
  </xdr:twoCellAnchor>
  <xdr:twoCellAnchor editAs="oneCell">
    <xdr:from>
      <xdr:col>30</xdr:col>
      <xdr:colOff>0</xdr:colOff>
      <xdr:row>1</xdr:row>
      <xdr:rowOff>0</xdr:rowOff>
    </xdr:from>
    <xdr:to>
      <xdr:col>31</xdr:col>
      <xdr:colOff>1183987</xdr:colOff>
      <xdr:row>1</xdr:row>
      <xdr:rowOff>230524</xdr:rowOff>
    </xdr:to>
    <xdr:sp macro="" textlink="">
      <xdr:nvSpPr>
        <xdr:cNvPr id="20" name="ComboBox9" hidden="1">
          <a:extLst>
            <a:ext uri="{63B3BB69-23CF-44E3-9099-C40C66FF867C}">
              <a14:compatExt xmlns:a14="http://schemas.microsoft.com/office/drawing/2010/main" spid="_x0000_s10254"/>
            </a:ext>
            <a:ext uri="{FF2B5EF4-FFF2-40B4-BE49-F238E27FC236}">
              <a16:creationId xmlns:a16="http://schemas.microsoft.com/office/drawing/2014/main" id="{62D620B2-F4B8-4C9B-B3E9-C9542EA30A31}"/>
            </a:ext>
          </a:extLst>
        </xdr:cNvPr>
        <xdr:cNvSpPr/>
      </xdr:nvSpPr>
      <xdr:spPr>
        <a:xfrm>
          <a:off x="51387375" y="2413000"/>
          <a:ext cx="1774537" cy="230524"/>
        </a:xfrm>
        <a:prstGeom prst="rect">
          <a:avLst/>
        </a:prstGeom>
      </xdr:spPr>
    </xdr:sp>
    <xdr:clientData/>
  </xdr:twoCellAnchor>
  <xdr:twoCellAnchor editAs="oneCell">
    <xdr:from>
      <xdr:col>30</xdr:col>
      <xdr:colOff>0</xdr:colOff>
      <xdr:row>1</xdr:row>
      <xdr:rowOff>0</xdr:rowOff>
    </xdr:from>
    <xdr:to>
      <xdr:col>31</xdr:col>
      <xdr:colOff>1217084</xdr:colOff>
      <xdr:row>1</xdr:row>
      <xdr:rowOff>230524</xdr:rowOff>
    </xdr:to>
    <xdr:sp macro="" textlink="">
      <xdr:nvSpPr>
        <xdr:cNvPr id="21" name="ComboBox10" hidden="1">
          <a:extLst>
            <a:ext uri="{63B3BB69-23CF-44E3-9099-C40C66FF867C}">
              <a14:compatExt xmlns:a14="http://schemas.microsoft.com/office/drawing/2010/main" spid="_x0000_s10255"/>
            </a:ext>
            <a:ext uri="{FF2B5EF4-FFF2-40B4-BE49-F238E27FC236}">
              <a16:creationId xmlns:a16="http://schemas.microsoft.com/office/drawing/2014/main" id="{28350485-8269-4DE7-9D13-C92733218BBE}"/>
            </a:ext>
          </a:extLst>
        </xdr:cNvPr>
        <xdr:cNvSpPr/>
      </xdr:nvSpPr>
      <xdr:spPr>
        <a:xfrm>
          <a:off x="54375050" y="2413000"/>
          <a:ext cx="1807634" cy="230524"/>
        </a:xfrm>
        <a:prstGeom prst="rect">
          <a:avLst/>
        </a:prstGeom>
      </xdr:spPr>
    </xdr:sp>
    <xdr:clientData/>
  </xdr:twoCellAnchor>
  <xdr:twoCellAnchor editAs="oneCell">
    <xdr:from>
      <xdr:col>30</xdr:col>
      <xdr:colOff>0</xdr:colOff>
      <xdr:row>1</xdr:row>
      <xdr:rowOff>0</xdr:rowOff>
    </xdr:from>
    <xdr:to>
      <xdr:col>31</xdr:col>
      <xdr:colOff>1217084</xdr:colOff>
      <xdr:row>1</xdr:row>
      <xdr:rowOff>230524</xdr:rowOff>
    </xdr:to>
    <xdr:sp macro="" textlink="">
      <xdr:nvSpPr>
        <xdr:cNvPr id="22" name="ComboBox10" hidden="1">
          <a:extLst>
            <a:ext uri="{63B3BB69-23CF-44E3-9099-C40C66FF867C}">
              <a14:compatExt xmlns:a14="http://schemas.microsoft.com/office/drawing/2010/main" spid="_x0000_s10255"/>
            </a:ext>
            <a:ext uri="{FF2B5EF4-FFF2-40B4-BE49-F238E27FC236}">
              <a16:creationId xmlns:a16="http://schemas.microsoft.com/office/drawing/2014/main" id="{692335F4-8B3E-4F47-9505-9693F1D4FD1A}"/>
            </a:ext>
          </a:extLst>
        </xdr:cNvPr>
        <xdr:cNvSpPr/>
      </xdr:nvSpPr>
      <xdr:spPr>
        <a:xfrm>
          <a:off x="27447875" y="752475"/>
          <a:ext cx="1807634" cy="230524"/>
        </a:xfrm>
        <a:prstGeom prst="rect">
          <a:avLst/>
        </a:prstGeom>
      </xdr:spPr>
    </xdr:sp>
    <xdr:clientData/>
  </xdr:twoCellAnchor>
  <xdr:twoCellAnchor editAs="oneCell">
    <xdr:from>
      <xdr:col>30</xdr:col>
      <xdr:colOff>0</xdr:colOff>
      <xdr:row>1</xdr:row>
      <xdr:rowOff>0</xdr:rowOff>
    </xdr:from>
    <xdr:to>
      <xdr:col>31</xdr:col>
      <xdr:colOff>1217085</xdr:colOff>
      <xdr:row>1</xdr:row>
      <xdr:rowOff>230524</xdr:rowOff>
    </xdr:to>
    <xdr:sp macro="" textlink="">
      <xdr:nvSpPr>
        <xdr:cNvPr id="23" name="ComboBox10" hidden="1">
          <a:extLst>
            <a:ext uri="{63B3BB69-23CF-44E3-9099-C40C66FF867C}">
              <a14:compatExt xmlns:a14="http://schemas.microsoft.com/office/drawing/2010/main" spid="_x0000_s10255"/>
            </a:ext>
            <a:ext uri="{FF2B5EF4-FFF2-40B4-BE49-F238E27FC236}">
              <a16:creationId xmlns:a16="http://schemas.microsoft.com/office/drawing/2014/main" id="{0DEF6E5A-F2C4-46DE-8F20-2C7397CA36AE}"/>
            </a:ext>
          </a:extLst>
        </xdr:cNvPr>
        <xdr:cNvSpPr/>
      </xdr:nvSpPr>
      <xdr:spPr>
        <a:xfrm>
          <a:off x="30429200" y="752475"/>
          <a:ext cx="1807635" cy="230524"/>
        </a:xfrm>
        <a:prstGeom prst="rect">
          <a:avLst/>
        </a:prstGeom>
      </xdr:spPr>
    </xdr:sp>
    <xdr:clientData/>
  </xdr:twoCellAnchor>
  <xdr:twoCellAnchor editAs="oneCell">
    <xdr:from>
      <xdr:col>30</xdr:col>
      <xdr:colOff>0</xdr:colOff>
      <xdr:row>1</xdr:row>
      <xdr:rowOff>0</xdr:rowOff>
    </xdr:from>
    <xdr:to>
      <xdr:col>31</xdr:col>
      <xdr:colOff>1217084</xdr:colOff>
      <xdr:row>1</xdr:row>
      <xdr:rowOff>230524</xdr:rowOff>
    </xdr:to>
    <xdr:sp macro="" textlink="">
      <xdr:nvSpPr>
        <xdr:cNvPr id="24" name="ComboBox10" hidden="1">
          <a:extLst>
            <a:ext uri="{63B3BB69-23CF-44E3-9099-C40C66FF867C}">
              <a14:compatExt xmlns:a14="http://schemas.microsoft.com/office/drawing/2010/main" spid="_x0000_s10255"/>
            </a:ext>
            <a:ext uri="{FF2B5EF4-FFF2-40B4-BE49-F238E27FC236}">
              <a16:creationId xmlns:a16="http://schemas.microsoft.com/office/drawing/2014/main" id="{6179779E-DADA-464B-85DE-8A6BFDD5F470}"/>
            </a:ext>
          </a:extLst>
        </xdr:cNvPr>
        <xdr:cNvSpPr/>
      </xdr:nvSpPr>
      <xdr:spPr>
        <a:xfrm>
          <a:off x="33429575" y="752475"/>
          <a:ext cx="1807634" cy="230524"/>
        </a:xfrm>
        <a:prstGeom prst="rect">
          <a:avLst/>
        </a:prstGeom>
      </xdr:spPr>
    </xdr:sp>
    <xdr:clientData/>
  </xdr:twoCellAnchor>
  <xdr:twoCellAnchor editAs="oneCell">
    <xdr:from>
      <xdr:col>30</xdr:col>
      <xdr:colOff>0</xdr:colOff>
      <xdr:row>1</xdr:row>
      <xdr:rowOff>0</xdr:rowOff>
    </xdr:from>
    <xdr:to>
      <xdr:col>31</xdr:col>
      <xdr:colOff>1217084</xdr:colOff>
      <xdr:row>1</xdr:row>
      <xdr:rowOff>230524</xdr:rowOff>
    </xdr:to>
    <xdr:sp macro="" textlink="">
      <xdr:nvSpPr>
        <xdr:cNvPr id="25" name="ComboBox10" hidden="1">
          <a:extLst>
            <a:ext uri="{63B3BB69-23CF-44E3-9099-C40C66FF867C}">
              <a14:compatExt xmlns:a14="http://schemas.microsoft.com/office/drawing/2010/main" spid="_x0000_s10255"/>
            </a:ext>
            <a:ext uri="{FF2B5EF4-FFF2-40B4-BE49-F238E27FC236}">
              <a16:creationId xmlns:a16="http://schemas.microsoft.com/office/drawing/2014/main" id="{CFAA9483-443C-4FE7-BE9B-5C092DED5C44}"/>
            </a:ext>
          </a:extLst>
        </xdr:cNvPr>
        <xdr:cNvSpPr/>
      </xdr:nvSpPr>
      <xdr:spPr>
        <a:xfrm>
          <a:off x="36439475" y="752475"/>
          <a:ext cx="1807634" cy="230524"/>
        </a:xfrm>
        <a:prstGeom prst="rect">
          <a:avLst/>
        </a:prstGeom>
      </xdr:spPr>
    </xdr:sp>
    <xdr:clientData/>
  </xdr:twoCellAnchor>
  <xdr:twoCellAnchor editAs="oneCell">
    <xdr:from>
      <xdr:col>30</xdr:col>
      <xdr:colOff>0</xdr:colOff>
      <xdr:row>1</xdr:row>
      <xdr:rowOff>0</xdr:rowOff>
    </xdr:from>
    <xdr:to>
      <xdr:col>31</xdr:col>
      <xdr:colOff>1217084</xdr:colOff>
      <xdr:row>1</xdr:row>
      <xdr:rowOff>230524</xdr:rowOff>
    </xdr:to>
    <xdr:sp macro="" textlink="">
      <xdr:nvSpPr>
        <xdr:cNvPr id="26" name="ComboBox10" hidden="1">
          <a:extLst>
            <a:ext uri="{63B3BB69-23CF-44E3-9099-C40C66FF867C}">
              <a14:compatExt xmlns:a14="http://schemas.microsoft.com/office/drawing/2010/main" spid="_x0000_s10255"/>
            </a:ext>
            <a:ext uri="{FF2B5EF4-FFF2-40B4-BE49-F238E27FC236}">
              <a16:creationId xmlns:a16="http://schemas.microsoft.com/office/drawing/2014/main" id="{C44D2764-2EE3-409B-B33C-94EE888A2023}"/>
            </a:ext>
          </a:extLst>
        </xdr:cNvPr>
        <xdr:cNvSpPr/>
      </xdr:nvSpPr>
      <xdr:spPr>
        <a:xfrm>
          <a:off x="39401750" y="752475"/>
          <a:ext cx="1807634" cy="230524"/>
        </a:xfrm>
        <a:prstGeom prst="rect">
          <a:avLst/>
        </a:prstGeom>
      </xdr:spPr>
    </xdr:sp>
    <xdr:clientData/>
  </xdr:twoCellAnchor>
  <xdr:twoCellAnchor editAs="oneCell">
    <xdr:from>
      <xdr:col>30</xdr:col>
      <xdr:colOff>0</xdr:colOff>
      <xdr:row>1</xdr:row>
      <xdr:rowOff>0</xdr:rowOff>
    </xdr:from>
    <xdr:to>
      <xdr:col>31</xdr:col>
      <xdr:colOff>1217084</xdr:colOff>
      <xdr:row>1</xdr:row>
      <xdr:rowOff>230524</xdr:rowOff>
    </xdr:to>
    <xdr:sp macro="" textlink="">
      <xdr:nvSpPr>
        <xdr:cNvPr id="27" name="ComboBox10" hidden="1">
          <a:extLst>
            <a:ext uri="{63B3BB69-23CF-44E3-9099-C40C66FF867C}">
              <a14:compatExt xmlns:a14="http://schemas.microsoft.com/office/drawing/2010/main" spid="_x0000_s10255"/>
            </a:ext>
            <a:ext uri="{FF2B5EF4-FFF2-40B4-BE49-F238E27FC236}">
              <a16:creationId xmlns:a16="http://schemas.microsoft.com/office/drawing/2014/main" id="{29B83E7B-1D33-4E08-B6E6-EBBA1CB465BF}"/>
            </a:ext>
          </a:extLst>
        </xdr:cNvPr>
        <xdr:cNvSpPr/>
      </xdr:nvSpPr>
      <xdr:spPr>
        <a:xfrm>
          <a:off x="42421175" y="752475"/>
          <a:ext cx="1807634" cy="230524"/>
        </a:xfrm>
        <a:prstGeom prst="rect">
          <a:avLst/>
        </a:prstGeom>
      </xdr:spPr>
    </xdr:sp>
    <xdr:clientData/>
  </xdr:twoCellAnchor>
  <xdr:twoCellAnchor editAs="oneCell">
    <xdr:from>
      <xdr:col>30</xdr:col>
      <xdr:colOff>0</xdr:colOff>
      <xdr:row>1</xdr:row>
      <xdr:rowOff>0</xdr:rowOff>
    </xdr:from>
    <xdr:to>
      <xdr:col>31</xdr:col>
      <xdr:colOff>1217084</xdr:colOff>
      <xdr:row>1</xdr:row>
      <xdr:rowOff>230524</xdr:rowOff>
    </xdr:to>
    <xdr:sp macro="" textlink="">
      <xdr:nvSpPr>
        <xdr:cNvPr id="28" name="ComboBox10" hidden="1">
          <a:extLst>
            <a:ext uri="{63B3BB69-23CF-44E3-9099-C40C66FF867C}">
              <a14:compatExt xmlns:a14="http://schemas.microsoft.com/office/drawing/2010/main" spid="_x0000_s10255"/>
            </a:ext>
            <a:ext uri="{FF2B5EF4-FFF2-40B4-BE49-F238E27FC236}">
              <a16:creationId xmlns:a16="http://schemas.microsoft.com/office/drawing/2014/main" id="{A068833C-5A1F-48B7-A135-72FFB04F0F2E}"/>
            </a:ext>
          </a:extLst>
        </xdr:cNvPr>
        <xdr:cNvSpPr/>
      </xdr:nvSpPr>
      <xdr:spPr>
        <a:xfrm>
          <a:off x="45402500" y="752475"/>
          <a:ext cx="1807634" cy="230524"/>
        </a:xfrm>
        <a:prstGeom prst="rect">
          <a:avLst/>
        </a:prstGeom>
      </xdr:spPr>
    </xdr:sp>
    <xdr:clientData/>
  </xdr:twoCellAnchor>
  <xdr:twoCellAnchor editAs="oneCell">
    <xdr:from>
      <xdr:col>30</xdr:col>
      <xdr:colOff>0</xdr:colOff>
      <xdr:row>1</xdr:row>
      <xdr:rowOff>0</xdr:rowOff>
    </xdr:from>
    <xdr:to>
      <xdr:col>31</xdr:col>
      <xdr:colOff>1217084</xdr:colOff>
      <xdr:row>1</xdr:row>
      <xdr:rowOff>230524</xdr:rowOff>
    </xdr:to>
    <xdr:sp macro="" textlink="">
      <xdr:nvSpPr>
        <xdr:cNvPr id="29" name="ComboBox10" hidden="1">
          <a:extLst>
            <a:ext uri="{63B3BB69-23CF-44E3-9099-C40C66FF867C}">
              <a14:compatExt xmlns:a14="http://schemas.microsoft.com/office/drawing/2010/main" spid="_x0000_s10255"/>
            </a:ext>
            <a:ext uri="{FF2B5EF4-FFF2-40B4-BE49-F238E27FC236}">
              <a16:creationId xmlns:a16="http://schemas.microsoft.com/office/drawing/2014/main" id="{47F76D20-4150-45D8-AC5B-36F57B66FABA}"/>
            </a:ext>
          </a:extLst>
        </xdr:cNvPr>
        <xdr:cNvSpPr/>
      </xdr:nvSpPr>
      <xdr:spPr>
        <a:xfrm>
          <a:off x="48412400" y="752475"/>
          <a:ext cx="1807634" cy="230524"/>
        </a:xfrm>
        <a:prstGeom prst="rect">
          <a:avLst/>
        </a:prstGeom>
      </xdr:spPr>
    </xdr:sp>
    <xdr:clientData/>
  </xdr:twoCellAnchor>
  <xdr:twoCellAnchor editAs="oneCell">
    <xdr:from>
      <xdr:col>30</xdr:col>
      <xdr:colOff>0</xdr:colOff>
      <xdr:row>1</xdr:row>
      <xdr:rowOff>0</xdr:rowOff>
    </xdr:from>
    <xdr:to>
      <xdr:col>31</xdr:col>
      <xdr:colOff>1217084</xdr:colOff>
      <xdr:row>1</xdr:row>
      <xdr:rowOff>230524</xdr:rowOff>
    </xdr:to>
    <xdr:sp macro="" textlink="">
      <xdr:nvSpPr>
        <xdr:cNvPr id="30" name="ComboBox10" hidden="1">
          <a:extLst>
            <a:ext uri="{63B3BB69-23CF-44E3-9099-C40C66FF867C}">
              <a14:compatExt xmlns:a14="http://schemas.microsoft.com/office/drawing/2010/main" spid="_x0000_s10255"/>
            </a:ext>
            <a:ext uri="{FF2B5EF4-FFF2-40B4-BE49-F238E27FC236}">
              <a16:creationId xmlns:a16="http://schemas.microsoft.com/office/drawing/2014/main" id="{54E29CED-0FA6-4C8E-B3D6-4194BC0461F0}"/>
            </a:ext>
          </a:extLst>
        </xdr:cNvPr>
        <xdr:cNvSpPr/>
      </xdr:nvSpPr>
      <xdr:spPr>
        <a:xfrm>
          <a:off x="51374675" y="752475"/>
          <a:ext cx="1807634" cy="230524"/>
        </a:xfrm>
        <a:prstGeom prst="rect">
          <a:avLst/>
        </a:prstGeom>
      </xdr:spPr>
    </xdr:sp>
    <xdr:clientData/>
  </xdr:twoCellAnchor>
  <xdr:twoCellAnchor editAs="oneCell">
    <xdr:from>
      <xdr:col>30</xdr:col>
      <xdr:colOff>0</xdr:colOff>
      <xdr:row>1</xdr:row>
      <xdr:rowOff>0</xdr:rowOff>
    </xdr:from>
    <xdr:to>
      <xdr:col>31</xdr:col>
      <xdr:colOff>1217084</xdr:colOff>
      <xdr:row>1</xdr:row>
      <xdr:rowOff>230524</xdr:rowOff>
    </xdr:to>
    <xdr:sp macro="" textlink="">
      <xdr:nvSpPr>
        <xdr:cNvPr id="31" name="ComboBox10" hidden="1">
          <a:extLst>
            <a:ext uri="{63B3BB69-23CF-44E3-9099-C40C66FF867C}">
              <a14:compatExt xmlns:a14="http://schemas.microsoft.com/office/drawing/2010/main" spid="_x0000_s10255"/>
            </a:ext>
            <a:ext uri="{FF2B5EF4-FFF2-40B4-BE49-F238E27FC236}">
              <a16:creationId xmlns:a16="http://schemas.microsoft.com/office/drawing/2014/main" id="{AC2E808A-BE10-4E99-BD7C-7B25079ADB88}"/>
            </a:ext>
          </a:extLst>
        </xdr:cNvPr>
        <xdr:cNvSpPr/>
      </xdr:nvSpPr>
      <xdr:spPr>
        <a:xfrm>
          <a:off x="54375050" y="752475"/>
          <a:ext cx="1807634" cy="230524"/>
        </a:xfrm>
        <a:prstGeom prst="rect">
          <a:avLst/>
        </a:prstGeom>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5-Buying-Value-Measure-Selection-Tool%202018%203-23%20v2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
      <sheetName val="Alignment Tool"/>
      <sheetName val="Measure Selection Tool"/>
      <sheetName val="Summary Sheet"/>
      <sheetName val="Measure Crosswalk"/>
      <sheetName val="Links to Source Documents"/>
      <sheetName val="Sheet1"/>
      <sheetName val="Sheet2"/>
      <sheetName val="5-Buying-Value-Measure-Selectio"/>
    </sheetNames>
    <sheetDataSet>
      <sheetData sheetId="0" refreshError="1"/>
      <sheetData sheetId="1" refreshError="1"/>
      <sheetData sheetId="2" refreshError="1"/>
      <sheetData sheetId="3" refreshError="1"/>
      <sheetData sheetId="4"/>
      <sheetData sheetId="5" refreshError="1"/>
      <sheetData sheetId="6"/>
      <sheetData sheetId="7"/>
      <sheetData sheetId="8" refreshError="1"/>
    </sheetDataSet>
  </externalBook>
</externalLink>
</file>

<file path=xl/persons/person.xml><?xml version="1.0" encoding="utf-8"?>
<personList xmlns="http://schemas.microsoft.com/office/spreadsheetml/2018/threadedcomments" xmlns:x="http://schemas.openxmlformats.org/spreadsheetml/2006/main">
  <person displayName="Deepti Kanneganti" id="{81FFBE4E-37E7-4EF1-8362-AF20203C2BF4}" userId="S::DKanneganti@bailit-health.com::b73d4027-7210-4d24-a644-944b43c9971f"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F424DC-D69B-4434-B7F7-9D4944268D41}" name="Table14" displayName="Table14" ref="A3:U62" totalsRowShown="0" headerRowDxfId="806" dataDxfId="804" totalsRowDxfId="803" headerRowBorderDxfId="805" dataCellStyle="Normal 2">
  <autoFilter ref="A3:U62" xr:uid="{00000000-0009-0000-0100-000001000000}"/>
  <sortState xmlns:xlrd2="http://schemas.microsoft.com/office/spreadsheetml/2017/richdata2" ref="A4:U84">
    <sortCondition ref="D3:D84"/>
  </sortState>
  <tableColumns count="21">
    <tableColumn id="2" xr3:uid="{7B79F4EF-7FD3-4E9D-A9E6-C8B8FE1E65EE}" name="#" dataDxfId="802" dataCellStyle="Normal 2">
      <calculatedColumnFormula>Table1[[#This Row],['#]]</calculatedColumnFormula>
    </tableColumn>
    <tableColumn id="3" xr3:uid="{9E401230-ECCB-4686-AEE3-89035A9B4A4A}" name="Submitting Organization" dataDxfId="801" dataCellStyle="Normal 2">
      <calculatedColumnFormula>Table1[[#This Row],[Submitting Organization]]</calculatedColumnFormula>
    </tableColumn>
    <tableColumn id="1" xr3:uid="{9A4FD9B6-7296-4F33-8494-132CC0AB1C61}" name="Measure Name" dataDxfId="800" totalsRowDxfId="799" dataCellStyle="Normal 2">
      <calculatedColumnFormula>Table1[[#This Row],[Measure Name]]</calculatedColumnFormula>
    </tableColumn>
    <tableColumn id="4" xr3:uid="{D4A59674-D93B-4108-99C7-B89903085548}" name="NQF Number" dataDxfId="798" dataCellStyle="Normal 2">
      <calculatedColumnFormula>Table1[[#This Row],[NQF Number]]</calculatedColumnFormula>
    </tableColumn>
    <tableColumn id="5" xr3:uid="{8C91908C-F6D1-47E7-ABBB-C005C6E2EF5E}" name="Condition" dataDxfId="797" dataCellStyle="Normal 2">
      <calculatedColumnFormula>Table1[[#This Row],[Condition]]</calculatedColumnFormula>
    </tableColumn>
    <tableColumn id="67" xr3:uid="{C1724D0C-26C7-4A3A-9A5B-360854F76633}" name="Deviations from Measure Steward" dataDxfId="796" totalsRowDxfId="795" dataCellStyle="Normal 2">
      <calculatedColumnFormula>Table1[[#This Row],[Deviations from Measure Steward]]</calculatedColumnFormula>
    </tableColumn>
    <tableColumn id="7" xr3:uid="{3F912AE5-2EDC-4216-B4A9-C2F25CE8FDBF}" name="Coverage Type" dataDxfId="794" totalsRowDxfId="793" dataCellStyle="Normal 2">
      <calculatedColumnFormula>Table1[[#This Row],[Coverage Type]]</calculatedColumnFormula>
    </tableColumn>
    <tableColumn id="6" xr3:uid="{BE387195-8D37-42A2-A467-4955B05D6DCA}" name="Performance Level Reported to the Repository" dataDxfId="792" totalsRowDxfId="791" dataCellStyle="Normal 2">
      <calculatedColumnFormula>Table1[[#This Row],[Performance Level Reported to the Repository]]</calculatedColumnFormula>
    </tableColumn>
    <tableColumn id="8" xr3:uid="{8A7DD75B-FBE8-433B-91AF-21EBBCF12D88}" name="Availability of Performance Data" dataDxfId="790" totalsRowDxfId="789" dataCellStyle="Normal 2">
      <calculatedColumnFormula>Table1[[#This Row],[Availability of Performance Data]]</calculatedColumnFormula>
    </tableColumn>
    <tableColumn id="15" xr3:uid="{CDE14757-6B2F-442B-8D60-53B91FD0FFE3}" name="Performance Period 1 Start Date" dataDxfId="788" totalsRowDxfId="787" dataCellStyle="Normal 2">
      <calculatedColumnFormula>Table1[[#This Row],[Performance Period 1 Start Date]]</calculatedColumnFormula>
    </tableColumn>
    <tableColumn id="14" xr3:uid="{55AF79D0-AA4F-4230-96C6-6DA7D4B53A07}" name="Performance Period 1 End Date" dataDxfId="220" totalsRowDxfId="786" dataCellStyle="Normal 2">
      <calculatedColumnFormula>Table1[[#This Row],[Performance Period 1 End Date]]</calculatedColumnFormula>
    </tableColumn>
    <tableColumn id="20" xr3:uid="{88D21830-D1E1-431E-80F4-B68989D91347}" name="Performance Period 1 Denominator" dataDxfId="785" totalsRowDxfId="784" dataCellStyle="Normal 2">
      <calculatedColumnFormula>Table1[[#This Row],[Performance Period 1 Denominator]]</calculatedColumnFormula>
    </tableColumn>
    <tableColumn id="19" xr3:uid="{77E4A23B-58E7-40F1-A1EF-8C2F63BFB8FA}" name="Performance Period 1 Rate" dataDxfId="783" totalsRowDxfId="782" dataCellStyle="Percent">
      <calculatedColumnFormula>Table1[[#This Row],[Performance Period 1 Rate]]</calculatedColumnFormula>
    </tableColumn>
    <tableColumn id="26" xr3:uid="{E617E00D-290C-44A2-A367-16EEC104DAF7}" name="Performance Period 2 Start Date" dataDxfId="222" totalsRowDxfId="781" dataCellStyle="Normal 2">
      <calculatedColumnFormula>Table1[[#This Row],[Performance Period 2 Start Date]]</calculatedColumnFormula>
    </tableColumn>
    <tableColumn id="25" xr3:uid="{3928A371-15B7-4E25-902D-F2964236C6C4}" name="Performance Period 2 End Date" dataDxfId="780" totalsRowDxfId="779" dataCellStyle="Normal 2">
      <calculatedColumnFormula>Table1[[#This Row],[Performance Period 2 End Date]]</calculatedColumnFormula>
    </tableColumn>
    <tableColumn id="23" xr3:uid="{7507C3BB-BC1A-4C8C-88E1-44608660052E}" name="Performance Period 2 Denominator" dataDxfId="778" totalsRowDxfId="777" dataCellStyle="Normal 2">
      <calculatedColumnFormula>Table1[[#This Row],[Performance Period 2 Denominator]]</calculatedColumnFormula>
    </tableColumn>
    <tableColumn id="22" xr3:uid="{812BCA03-891A-4D7B-B96A-5EE787A89657}" name="Performance Period 2 Rate" dataDxfId="776" totalsRowDxfId="775" dataCellStyle="Percent">
      <calculatedColumnFormula>Table1[[#This Row],[Performance Period 2 Rate]]</calculatedColumnFormula>
    </tableColumn>
    <tableColumn id="21" xr3:uid="{6CFADF84-8FCC-4FAD-BCBA-CA335C402F48}" name="Performance Period 3 Start Date" dataDxfId="774" totalsRowDxfId="773" dataCellStyle="Normal 2">
      <calculatedColumnFormula>Table1[[#This Row],[Performance Period 3 Start Date]]</calculatedColumnFormula>
    </tableColumn>
    <tableColumn id="18" xr3:uid="{0C534B73-CF11-4EF7-8B3D-DA62A25C17AD}" name="Performance Period 3 End Date" dataDxfId="221" totalsRowDxfId="772" dataCellStyle="Normal 2">
      <calculatedColumnFormula>Table1[[#This Row],[Performance Period 3 End Date]]</calculatedColumnFormula>
    </tableColumn>
    <tableColumn id="17" xr3:uid="{78620FF1-414F-4784-9635-2C2A28569152}" name="Performance Period 3 Denominator" dataDxfId="771" totalsRowDxfId="770" dataCellStyle="Normal 2">
      <calculatedColumnFormula>Table1[[#This Row],[Performance Period 3 Denominator]]</calculatedColumnFormula>
    </tableColumn>
    <tableColumn id="10" xr3:uid="{909AC6DB-7B7B-47EB-A7C7-F55B173DA3B2}" name="Performance Period 3 Rate" dataDxfId="769" totalsRowDxfId="768" dataCellStyle="Percent">
      <calculatedColumnFormula>Table1[[#This Row],[Performance Period 3 Rate]]</calculatedColumnFormula>
    </tableColumn>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1684722-9BFF-4C96-9F9F-5D3FF4F656A9}" name="Table1" displayName="Table1" ref="A3:AD62" totalsRowShown="0" headerRowDxfId="348" dataDxfId="346" totalsRowDxfId="345" headerRowBorderDxfId="347">
  <autoFilter ref="A3:AD62" xr:uid="{00000000-0009-0000-0100-000001000000}"/>
  <sortState xmlns:xlrd2="http://schemas.microsoft.com/office/spreadsheetml/2017/richdata2" ref="A4:AD62">
    <sortCondition ref="A3:A62"/>
  </sortState>
  <tableColumns count="30">
    <tableColumn id="39" xr3:uid="{2CCBD669-BCB4-49C1-833A-3B9CDDD71EC8}" name="#" dataDxfId="344" totalsRowDxfId="343"/>
    <tableColumn id="27" xr3:uid="{402EA387-8F8B-4C4D-A6AA-56398BB4D901}" name="State" dataDxfId="342" totalsRowDxfId="341" dataCellStyle="Normal 2"/>
    <tableColumn id="2" xr3:uid="{D5EA9E3C-83DE-405D-AEA8-711D397C9B60}" name="Submitting Organization" dataDxfId="340" dataCellStyle="Normal 2"/>
    <tableColumn id="1" xr3:uid="{EB086A0A-C575-4757-87E5-1951566374ED}" name="Measure Name" dataDxfId="339" totalsRowDxfId="338" dataCellStyle="Normal 2"/>
    <tableColumn id="4" xr3:uid="{BF9F7462-7094-4262-8A1A-80B534061F60}" name="NQF Number" dataDxfId="337" dataCellStyle="Normal 2"/>
    <tableColumn id="30" xr3:uid="{DFD91254-32E2-43F6-9FA4-F56DAE634986}" name="NQF Endorsement Status" dataDxfId="336" dataCellStyle="Normal 2"/>
    <tableColumn id="3" xr3:uid="{53AB5377-45DC-4266-9F59-087D0B6C8AB0}" name="Steward" dataDxfId="335" totalsRowDxfId="334" dataCellStyle="Normal 2"/>
    <tableColumn id="11" xr3:uid="{AA421C36-DA4A-4E90-B8EB-25567B98F213}" name="Data Source" dataDxfId="333" totalsRowDxfId="332" dataCellStyle="Normal 2"/>
    <tableColumn id="24" xr3:uid="{27BF99CC-E0B9-49B1-9E3B-52A9A9BB8D47}" name="Domain" dataDxfId="331" dataCellStyle="Normal 2"/>
    <tableColumn id="29" xr3:uid="{4C464728-C193-48A7-A1C1-B03AF5F46D84}" name="Condition" dataDxfId="330" totalsRowDxfId="329" dataCellStyle="Normal 2"/>
    <tableColumn id="67" xr3:uid="{72F50C93-E594-4B77-A63B-2AA88CE0DD2F}" name="Deviations from Measure Steward" dataDxfId="328" totalsRowDxfId="327" dataCellStyle="Normal 2"/>
    <tableColumn id="5" xr3:uid="{3AC98EDD-4238-41C7-9B3E-F19C11686BB0}" name="Measure Specifications (if Deviating from the Measure Steward or Not Applicable)" dataDxfId="326" totalsRowDxfId="325"/>
    <tableColumn id="8" xr3:uid="{8AA603E1-0ADD-461F-A5C7-9998F848501D}" name="Risk Adjustment Methodology" dataDxfId="324" totalsRowDxfId="323" dataCellStyle="Normal 2"/>
    <tableColumn id="12" xr3:uid="{571159FF-6615-4766-9BA2-699AA9F6DF72}" name="Coverage Type" dataDxfId="322" dataCellStyle="Normal 2"/>
    <tableColumn id="75" xr3:uid="{602AAC42-89DD-43D0-BB6D-0A95C67AC6E9}" name="Performance Level Reported to the Repository" dataDxfId="321" totalsRowDxfId="320" dataCellStyle="Normal 2"/>
    <tableColumn id="13" xr3:uid="{1D2AE97B-1694-47C3-9908-97E751A86454}" name="Statewide or a sub-population?" dataDxfId="319" totalsRowDxfId="318" dataCellStyle="Normal 2"/>
    <tableColumn id="16" xr3:uid="{06D4F1FC-0E1C-466A-B405-23FE0B72292C}" name="Measure Use" dataDxfId="317" dataCellStyle="Normal 2"/>
    <tableColumn id="6" xr3:uid="{2AE3C92A-26D3-4503-A3AE-615682683B4E}" name="Availability of Performance Data" dataDxfId="316" totalsRowDxfId="315" dataCellStyle="Normal 2"/>
    <tableColumn id="15" xr3:uid="{6A62CB7B-EB9D-42BC-B89F-A46450499558}" name="Performance Period 1 Start Date" dataDxfId="314" dataCellStyle="Normal 2"/>
    <tableColumn id="14" xr3:uid="{6FAB515C-416A-406B-840E-A10FA76B7B03}" name="Performance Period 1 End Date" dataDxfId="313" dataCellStyle="Normal 2"/>
    <tableColumn id="20" xr3:uid="{256AB25D-B175-49DF-A749-D65810D1DFF1}" name="Performance Period 1 Denominator" dataDxfId="312" dataCellStyle="Normal 2"/>
    <tableColumn id="19" xr3:uid="{F650C021-3744-43A3-AB90-1372642E5DB7}" name="Performance Period 1 Rate" dataDxfId="311" dataCellStyle="Percent"/>
    <tableColumn id="26" xr3:uid="{016983DD-B3D5-40BC-B0C2-387D122F1E2B}" name="Performance Period 2 Start Date" dataDxfId="310" dataCellStyle="Normal 2"/>
    <tableColumn id="25" xr3:uid="{A78FF97E-2A3F-4915-983D-3980FE63E1B0}" name="Performance Period 2 End Date" dataDxfId="309" dataCellStyle="Normal 2"/>
    <tableColumn id="23" xr3:uid="{77E9A87C-0597-4AA3-B147-D4C7B74AACBB}" name="Performance Period 2 Denominator" dataDxfId="308" dataCellStyle="Normal 2"/>
    <tableColumn id="22" xr3:uid="{9BDBF21F-DE53-44B4-AADB-1A3517FB5D20}" name="Performance Period 2 Rate" dataDxfId="307" dataCellStyle="Percent"/>
    <tableColumn id="21" xr3:uid="{CBC5B128-6D7A-44CD-9BD3-A299F1D521A8}" name="Performance Period 3 Start Date" dataDxfId="306" dataCellStyle="Normal 2"/>
    <tableColumn id="18" xr3:uid="{99AE2EC7-55D4-4262-9414-104ACFC41080}" name="Performance Period 3 End Date" dataDxfId="305" dataCellStyle="Normal 2"/>
    <tableColumn id="17" xr3:uid="{2642AF42-D2A6-45B4-AADE-EF590E2BC0AD}" name="Performance Period 3 Denominator" dataDxfId="304" dataCellStyle="Normal 2"/>
    <tableColumn id="10" xr3:uid="{9126B20D-4769-486E-A1B7-5A39FB29F6C9}" name="Performance Period 3 Rate" dataDxfId="303" totalsRowDxfId="302" dataCellStyle="Percent"/>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J39" dT="2019-04-10T20:09:39.44" personId="{81FFBE4E-37E7-4EF1-8362-AF20203C2BF4}" id="{0329E468-AF6B-4E0E-BCB2-F4757B6A18EC}">
    <text>Deleted performance data per 4/10 call with Jess - performance no longer comparable given denominator changes</text>
  </threadedComment>
  <threadedComment ref="BL39" dT="2019-04-10T20:09:39.44" personId="{81FFBE4E-37E7-4EF1-8362-AF20203C2BF4}" id="{2A33F679-0D21-4ADA-A213-7D3B83E6ABC6}">
    <text>Deleted performance data per 4/10 call with Jess - performance no longer comparable given denominator changes</text>
  </threadedComment>
  <threadedComment ref="BJ40" dT="2019-04-10T20:09:39.44" personId="{81FFBE4E-37E7-4EF1-8362-AF20203C2BF4}" id="{AE867D82-042E-4383-ADF6-6B60DD83E853}">
    <text>Deleted performance data per 4/10 call with Jess - performance no longer comparable given denominator changes</text>
  </threadedComment>
  <threadedComment ref="BL40" dT="2019-04-10T20:09:39.44" personId="{81FFBE4E-37E7-4EF1-8362-AF20203C2BF4}" id="{E2D2F950-BE07-4CDF-B3C6-4DAF9AE182B3}">
    <text>Deleted performance data per 4/10 call with Jess - performance no longer comparable given denominator changes</text>
  </threadedComment>
  <threadedComment ref="BJ41" dT="2019-04-10T20:09:39.44" personId="{81FFBE4E-37E7-4EF1-8362-AF20203C2BF4}" id="{A7094BCB-6B42-4C52-A31B-B264C09A8FD0}">
    <text>Deleted performance data per 4/10 call with Jess - performance no longer comparable given denominator changes</text>
  </threadedComment>
  <threadedComment ref="BL41" dT="2019-04-10T20:09:39.44" personId="{81FFBE4E-37E7-4EF1-8362-AF20203C2BF4}" id="{57E3D68A-0D53-4372-90F2-2BB33FE7E0C3}">
    <text>Deleted performance data per 4/10 call with Jess - performance no longer comparable given denominator changes</text>
  </threadedComment>
  <threadedComment ref="BJ42" dT="2019-04-10T20:09:39.44" personId="{81FFBE4E-37E7-4EF1-8362-AF20203C2BF4}" id="{B53A7E88-FAA7-40FF-960A-7EF13280ABDC}">
    <text>Deleted performance data per 4/10 call with Jess - performance no longer comparable given denominator changes</text>
  </threadedComment>
  <threadedComment ref="BL42" dT="2019-04-10T20:09:39.44" personId="{81FFBE4E-37E7-4EF1-8362-AF20203C2BF4}" id="{37ADEB02-6F1A-4AA2-8CA8-C89616A807A4}">
    <text>Deleted performance data per 4/10 call with Jess - performance no longer comparable given denominator changes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oregon.gov/oha/HPA/ANALYTICS/CCOMetrics/2021-2023-specs-(Health-Equity-Meaningful-Access)-20201229.pdf"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0C5C7-DB68-4496-BC51-9B8ED0DCC3E7}">
  <sheetPr codeName="Sheet1">
    <tabColor rgb="FF1C6938"/>
  </sheetPr>
  <dimension ref="A1:E79"/>
  <sheetViews>
    <sheetView tabSelected="1" workbookViewId="0">
      <selection sqref="A1:D1"/>
    </sheetView>
  </sheetViews>
  <sheetFormatPr defaultColWidth="8.85546875" defaultRowHeight="15" x14ac:dyDescent="0.25"/>
  <cols>
    <col min="1" max="1" width="5.7109375" style="63" customWidth="1"/>
    <col min="2" max="2" width="3.140625" style="63" customWidth="1"/>
    <col min="3" max="3" width="5.42578125" style="63" customWidth="1"/>
    <col min="4" max="4" width="152.5703125" style="63" customWidth="1"/>
    <col min="5" max="5" width="5.28515625" style="63" customWidth="1"/>
  </cols>
  <sheetData>
    <row r="1" spans="1:5" ht="30" customHeight="1" x14ac:dyDescent="0.55000000000000004">
      <c r="A1" s="130" t="s">
        <v>0</v>
      </c>
      <c r="B1" s="130"/>
      <c r="C1" s="130"/>
      <c r="D1" s="130"/>
      <c r="E1" s="44"/>
    </row>
    <row r="2" spans="1:5" ht="21.75" customHeight="1" x14ac:dyDescent="0.25">
      <c r="A2" s="46"/>
      <c r="B2" s="131" t="s">
        <v>708</v>
      </c>
      <c r="C2" s="131"/>
      <c r="D2" s="131"/>
      <c r="E2" s="47"/>
    </row>
    <row r="3" spans="1:5" ht="7.5" customHeight="1" x14ac:dyDescent="0.25">
      <c r="A3" s="48"/>
      <c r="B3" s="114"/>
      <c r="C3" s="114"/>
      <c r="D3" s="114"/>
      <c r="E3" s="49"/>
    </row>
    <row r="4" spans="1:5" ht="30" customHeight="1" x14ac:dyDescent="0.25">
      <c r="A4" s="50"/>
      <c r="B4" s="132" t="s">
        <v>1</v>
      </c>
      <c r="C4" s="132"/>
      <c r="D4" s="132"/>
      <c r="E4" s="51"/>
    </row>
    <row r="5" spans="1:5" ht="7.5" customHeight="1" x14ac:dyDescent="0.25">
      <c r="A5" s="50"/>
      <c r="B5" s="118"/>
      <c r="C5" s="118"/>
      <c r="D5" s="118"/>
      <c r="E5" s="51"/>
    </row>
    <row r="6" spans="1:5" ht="60" customHeight="1" x14ac:dyDescent="0.25">
      <c r="A6" s="50"/>
      <c r="B6" s="133" t="s">
        <v>2</v>
      </c>
      <c r="C6" s="133"/>
      <c r="D6" s="133"/>
      <c r="E6" s="51"/>
    </row>
    <row r="7" spans="1:5" ht="7.5" customHeight="1" x14ac:dyDescent="0.25">
      <c r="A7" s="50"/>
      <c r="B7" s="119"/>
      <c r="C7" s="119"/>
      <c r="D7" s="119"/>
      <c r="E7" s="51"/>
    </row>
    <row r="8" spans="1:5" ht="61.5" customHeight="1" x14ac:dyDescent="0.25">
      <c r="A8" s="50"/>
      <c r="B8" s="133" t="s">
        <v>709</v>
      </c>
      <c r="C8" s="133"/>
      <c r="D8" s="133"/>
      <c r="E8" s="51"/>
    </row>
    <row r="9" spans="1:5" ht="7.5" customHeight="1" x14ac:dyDescent="0.25">
      <c r="A9" s="50"/>
      <c r="B9" s="119"/>
      <c r="C9" s="119"/>
      <c r="D9" s="119"/>
      <c r="E9" s="51"/>
    </row>
    <row r="10" spans="1:5" ht="45" customHeight="1" x14ac:dyDescent="0.25">
      <c r="A10" s="50"/>
      <c r="B10" s="133" t="s">
        <v>3</v>
      </c>
      <c r="C10" s="133"/>
      <c r="D10" s="133"/>
      <c r="E10" s="51"/>
    </row>
    <row r="11" spans="1:5" ht="7.5" customHeight="1" thickBot="1" x14ac:dyDescent="0.3">
      <c r="A11" s="48"/>
      <c r="B11" s="114"/>
      <c r="C11" s="114"/>
      <c r="D11" s="114"/>
      <c r="E11" s="49"/>
    </row>
    <row r="12" spans="1:5" ht="7.5" customHeight="1" thickTop="1" x14ac:dyDescent="0.25">
      <c r="A12" s="66"/>
      <c r="B12" s="135"/>
      <c r="C12" s="135"/>
      <c r="D12" s="135"/>
      <c r="E12" s="66"/>
    </row>
    <row r="13" spans="1:5" ht="15" customHeight="1" x14ac:dyDescent="0.25">
      <c r="A13" s="67"/>
      <c r="B13" s="134" t="s">
        <v>4</v>
      </c>
      <c r="C13" s="134"/>
      <c r="D13" s="134"/>
      <c r="E13" s="67"/>
    </row>
    <row r="14" spans="1:5" ht="7.5" customHeight="1" x14ac:dyDescent="0.25">
      <c r="A14" s="64"/>
      <c r="B14" s="65"/>
      <c r="C14" s="65"/>
      <c r="D14" s="65"/>
      <c r="E14" s="64"/>
    </row>
    <row r="15" spans="1:5" ht="15" customHeight="1" x14ac:dyDescent="0.25">
      <c r="A15" s="47"/>
      <c r="B15" s="120" t="s">
        <v>5</v>
      </c>
      <c r="C15" s="120"/>
      <c r="D15" s="120"/>
      <c r="E15" s="47"/>
    </row>
    <row r="16" spans="1:5" ht="7.5" customHeight="1" x14ac:dyDescent="0.25">
      <c r="A16" s="47"/>
      <c r="B16" s="113"/>
      <c r="C16" s="113"/>
      <c r="D16" s="113"/>
      <c r="E16" s="47"/>
    </row>
    <row r="17" spans="1:5" ht="15" customHeight="1" x14ac:dyDescent="0.25">
      <c r="A17" s="47"/>
      <c r="B17" s="120" t="s">
        <v>6</v>
      </c>
      <c r="C17" s="120"/>
      <c r="D17" s="120"/>
      <c r="E17" s="47"/>
    </row>
    <row r="18" spans="1:5" ht="7.5" customHeight="1" x14ac:dyDescent="0.25">
      <c r="A18" s="47"/>
      <c r="B18" s="113"/>
      <c r="C18" s="113"/>
      <c r="D18" s="113"/>
      <c r="E18" s="47"/>
    </row>
    <row r="19" spans="1:5" ht="7.5" customHeight="1" x14ac:dyDescent="0.25">
      <c r="A19" s="122"/>
      <c r="B19" s="122"/>
      <c r="C19" s="122"/>
      <c r="D19" s="122"/>
      <c r="E19" s="122"/>
    </row>
    <row r="20" spans="1:5" ht="24.95" customHeight="1" x14ac:dyDescent="0.25">
      <c r="A20" s="125" t="s">
        <v>7</v>
      </c>
      <c r="B20" s="125"/>
      <c r="C20" s="125"/>
      <c r="D20" s="125"/>
      <c r="E20" s="125"/>
    </row>
    <row r="21" spans="1:5" ht="7.5" customHeight="1" x14ac:dyDescent="0.25">
      <c r="A21" s="51"/>
      <c r="B21" s="121"/>
      <c r="C21" s="121"/>
      <c r="D21" s="121"/>
      <c r="E21" s="52"/>
    </row>
    <row r="22" spans="1:5" ht="30" customHeight="1" x14ac:dyDescent="0.25">
      <c r="A22" s="51"/>
      <c r="B22" s="126" t="s">
        <v>8</v>
      </c>
      <c r="C22" s="126"/>
      <c r="D22" s="126"/>
      <c r="E22" s="51"/>
    </row>
    <row r="23" spans="1:5" ht="7.5" customHeight="1" x14ac:dyDescent="0.25">
      <c r="A23" s="51"/>
      <c r="B23" s="121"/>
      <c r="C23" s="121"/>
      <c r="D23" s="121"/>
      <c r="E23" s="52"/>
    </row>
    <row r="24" spans="1:5" ht="49.5" customHeight="1" x14ac:dyDescent="0.25">
      <c r="A24" s="51"/>
      <c r="B24" s="114"/>
      <c r="C24" s="123" t="s">
        <v>9</v>
      </c>
      <c r="D24" s="123"/>
      <c r="E24" s="52"/>
    </row>
    <row r="25" spans="1:5" ht="34.5" customHeight="1" x14ac:dyDescent="0.25">
      <c r="A25" s="51"/>
      <c r="B25" s="114"/>
      <c r="C25" s="123" t="s">
        <v>10</v>
      </c>
      <c r="D25" s="124"/>
      <c r="E25" s="52"/>
    </row>
    <row r="26" spans="1:5" ht="20.100000000000001" customHeight="1" x14ac:dyDescent="0.25">
      <c r="A26" s="51"/>
      <c r="B26" s="114"/>
      <c r="C26" s="123" t="s">
        <v>11</v>
      </c>
      <c r="D26" s="124"/>
      <c r="E26" s="52"/>
    </row>
    <row r="27" spans="1:5" ht="20.100000000000001" customHeight="1" x14ac:dyDescent="0.25">
      <c r="A27" s="51"/>
      <c r="B27" s="114"/>
      <c r="C27" s="123" t="s">
        <v>12</v>
      </c>
      <c r="D27" s="124"/>
      <c r="E27" s="52"/>
    </row>
    <row r="28" spans="1:5" ht="35.1" customHeight="1" x14ac:dyDescent="0.25">
      <c r="A28" s="51"/>
      <c r="B28" s="114"/>
      <c r="C28" s="123" t="s">
        <v>13</v>
      </c>
      <c r="D28" s="124"/>
      <c r="E28" s="52"/>
    </row>
    <row r="29" spans="1:5" ht="35.1" customHeight="1" x14ac:dyDescent="0.25">
      <c r="A29" s="51"/>
      <c r="B29" s="114"/>
      <c r="C29" s="123" t="s">
        <v>14</v>
      </c>
      <c r="D29" s="124"/>
      <c r="E29" s="52"/>
    </row>
    <row r="30" spans="1:5" ht="20.100000000000001" customHeight="1" x14ac:dyDescent="0.25">
      <c r="A30" s="51"/>
      <c r="B30" s="114"/>
      <c r="C30" s="123" t="s">
        <v>15</v>
      </c>
      <c r="D30" s="124"/>
      <c r="E30" s="52"/>
    </row>
    <row r="31" spans="1:5" ht="35.1" customHeight="1" x14ac:dyDescent="0.25">
      <c r="A31" s="51"/>
      <c r="B31" s="114"/>
      <c r="C31" s="123" t="s">
        <v>16</v>
      </c>
      <c r="D31" s="124"/>
      <c r="E31" s="52"/>
    </row>
    <row r="32" spans="1:5" ht="45" customHeight="1" x14ac:dyDescent="0.25">
      <c r="A32" s="51"/>
      <c r="B32" s="114"/>
      <c r="C32" s="123" t="s">
        <v>17</v>
      </c>
      <c r="D32" s="124"/>
      <c r="E32" s="52"/>
    </row>
    <row r="33" spans="1:5" ht="7.5" customHeight="1" x14ac:dyDescent="0.25">
      <c r="A33" s="51"/>
      <c r="B33" s="114"/>
      <c r="C33" s="115"/>
      <c r="D33" s="116"/>
      <c r="E33" s="52"/>
    </row>
    <row r="34" spans="1:5" ht="30" customHeight="1" x14ac:dyDescent="0.25">
      <c r="A34" s="51"/>
      <c r="B34" s="126" t="s">
        <v>18</v>
      </c>
      <c r="C34" s="126"/>
      <c r="D34" s="126"/>
      <c r="E34" s="52"/>
    </row>
    <row r="35" spans="1:5" ht="7.5" customHeight="1" x14ac:dyDescent="0.25">
      <c r="A35" s="51"/>
      <c r="B35" s="121"/>
      <c r="C35" s="121"/>
      <c r="D35" s="121"/>
      <c r="E35" s="52"/>
    </row>
    <row r="36" spans="1:5" ht="24.95" customHeight="1" x14ac:dyDescent="0.25">
      <c r="A36" s="125" t="s">
        <v>19</v>
      </c>
      <c r="B36" s="125"/>
      <c r="C36" s="125"/>
      <c r="D36" s="125"/>
      <c r="E36" s="125"/>
    </row>
    <row r="37" spans="1:5" ht="7.5" customHeight="1" x14ac:dyDescent="0.25">
      <c r="A37" s="48"/>
      <c r="B37" s="114"/>
      <c r="C37" s="114"/>
      <c r="D37" s="114"/>
      <c r="E37" s="49"/>
    </row>
    <row r="38" spans="1:5" ht="45" customHeight="1" x14ac:dyDescent="0.25">
      <c r="A38" s="51"/>
      <c r="B38" s="123" t="s">
        <v>20</v>
      </c>
      <c r="C38" s="123"/>
      <c r="D38" s="123"/>
      <c r="E38" s="52"/>
    </row>
    <row r="39" spans="1:5" ht="7.5" customHeight="1" x14ac:dyDescent="0.25">
      <c r="A39" s="51"/>
      <c r="B39" s="115"/>
      <c r="C39" s="115"/>
      <c r="D39" s="115"/>
      <c r="E39" s="52"/>
    </row>
    <row r="40" spans="1:5" ht="15" customHeight="1" x14ac:dyDescent="0.25">
      <c r="A40" s="54"/>
      <c r="B40" s="53"/>
      <c r="C40" s="123" t="s">
        <v>21</v>
      </c>
      <c r="D40" s="123"/>
      <c r="E40"/>
    </row>
    <row r="41" spans="1:5" ht="15" customHeight="1" x14ac:dyDescent="0.25">
      <c r="A41" s="54"/>
      <c r="B41" s="53"/>
      <c r="C41" s="123" t="s">
        <v>22</v>
      </c>
      <c r="D41" s="124"/>
      <c r="E41" s="54"/>
    </row>
    <row r="42" spans="1:5" ht="15" customHeight="1" x14ac:dyDescent="0.25">
      <c r="A42" s="54"/>
      <c r="B42" s="53"/>
      <c r="C42" s="123" t="s">
        <v>23</v>
      </c>
      <c r="D42" s="124"/>
      <c r="E42" s="54"/>
    </row>
    <row r="43" spans="1:5" ht="15" customHeight="1" x14ac:dyDescent="0.25">
      <c r="A43" s="54"/>
      <c r="B43" s="53"/>
      <c r="C43" s="123" t="s">
        <v>24</v>
      </c>
      <c r="D43" s="124"/>
      <c r="E43" s="54"/>
    </row>
    <row r="44" spans="1:5" ht="15" customHeight="1" x14ac:dyDescent="0.25">
      <c r="A44" s="54"/>
      <c r="B44" s="53"/>
      <c r="C44" s="123" t="s">
        <v>25</v>
      </c>
      <c r="D44" s="124"/>
      <c r="E44" s="54"/>
    </row>
    <row r="45" spans="1:5" ht="15" customHeight="1" x14ac:dyDescent="0.25">
      <c r="A45" s="54"/>
      <c r="B45" s="53"/>
      <c r="C45" s="123" t="s">
        <v>26</v>
      </c>
      <c r="D45" s="124"/>
      <c r="E45" s="54"/>
    </row>
    <row r="46" spans="1:5" ht="15" customHeight="1" x14ac:dyDescent="0.25">
      <c r="A46" s="54"/>
      <c r="B46" s="53"/>
      <c r="C46" s="123" t="s">
        <v>27</v>
      </c>
      <c r="D46" s="124"/>
      <c r="E46" s="54"/>
    </row>
    <row r="47" spans="1:5" ht="15" customHeight="1" x14ac:dyDescent="0.25">
      <c r="A47" s="54"/>
      <c r="B47" s="53"/>
      <c r="C47" s="123" t="s">
        <v>28</v>
      </c>
      <c r="D47" s="124"/>
      <c r="E47" s="54"/>
    </row>
    <row r="48" spans="1:5" ht="15" customHeight="1" x14ac:dyDescent="0.25">
      <c r="A48" s="54"/>
      <c r="B48" s="53"/>
      <c r="C48" s="123" t="s">
        <v>29</v>
      </c>
      <c r="D48" s="124"/>
      <c r="E48" s="54"/>
    </row>
    <row r="49" spans="1:5" ht="15" customHeight="1" x14ac:dyDescent="0.25">
      <c r="A49" s="54"/>
      <c r="B49" s="53"/>
      <c r="C49" s="123" t="s">
        <v>30</v>
      </c>
      <c r="D49" s="124"/>
      <c r="E49" s="54"/>
    </row>
    <row r="50" spans="1:5" ht="7.5" customHeight="1" x14ac:dyDescent="0.25">
      <c r="A50" s="48"/>
      <c r="B50" s="114"/>
      <c r="C50" s="114"/>
      <c r="D50" s="114"/>
      <c r="E50" s="54"/>
    </row>
    <row r="51" spans="1:5" ht="24.95" customHeight="1" x14ac:dyDescent="0.25">
      <c r="A51" s="125" t="s">
        <v>31</v>
      </c>
      <c r="B51" s="125"/>
      <c r="C51" s="125"/>
      <c r="D51" s="125"/>
      <c r="E51" s="125"/>
    </row>
    <row r="52" spans="1:5" ht="7.5" customHeight="1" x14ac:dyDescent="0.25">
      <c r="A52" s="48"/>
      <c r="B52" s="114"/>
      <c r="C52" s="114"/>
      <c r="D52" s="114"/>
      <c r="E52" s="54"/>
    </row>
    <row r="53" spans="1:5" ht="45" customHeight="1" x14ac:dyDescent="0.25">
      <c r="A53" s="51"/>
      <c r="B53" s="123" t="s">
        <v>32</v>
      </c>
      <c r="C53" s="123"/>
      <c r="D53" s="123"/>
      <c r="E53" s="54"/>
    </row>
    <row r="54" spans="1:5" ht="7.5" customHeight="1" x14ac:dyDescent="0.25">
      <c r="A54" s="51"/>
      <c r="B54" s="115"/>
      <c r="C54" s="115"/>
      <c r="D54" s="115"/>
      <c r="E54" s="54"/>
    </row>
    <row r="55" spans="1:5" ht="15" customHeight="1" x14ac:dyDescent="0.25">
      <c r="A55" s="54"/>
      <c r="B55" s="53"/>
      <c r="C55" s="123" t="s">
        <v>33</v>
      </c>
      <c r="D55" s="123"/>
      <c r="E55" s="54"/>
    </row>
    <row r="56" spans="1:5" ht="15" customHeight="1" x14ac:dyDescent="0.25">
      <c r="A56" s="54"/>
      <c r="B56" s="53"/>
      <c r="C56" s="123" t="s">
        <v>34</v>
      </c>
      <c r="D56" s="124"/>
      <c r="E56" s="54"/>
    </row>
    <row r="57" spans="1:5" ht="15" customHeight="1" x14ac:dyDescent="0.25">
      <c r="A57" s="54"/>
      <c r="B57" s="53"/>
      <c r="C57" s="123" t="s">
        <v>35</v>
      </c>
      <c r="D57" s="124"/>
      <c r="E57" s="54"/>
    </row>
    <row r="58" spans="1:5" ht="15" customHeight="1" x14ac:dyDescent="0.25">
      <c r="A58" s="54"/>
      <c r="B58" s="53"/>
      <c r="C58" s="123" t="s">
        <v>36</v>
      </c>
      <c r="D58" s="124"/>
      <c r="E58" s="54"/>
    </row>
    <row r="59" spans="1:5" ht="15" customHeight="1" x14ac:dyDescent="0.25">
      <c r="A59" s="54"/>
      <c r="B59" s="53"/>
      <c r="C59" s="123" t="s">
        <v>37</v>
      </c>
      <c r="D59" s="124"/>
      <c r="E59" s="54"/>
    </row>
    <row r="60" spans="1:5" ht="15" customHeight="1" x14ac:dyDescent="0.25">
      <c r="A60" s="54"/>
      <c r="B60" s="53"/>
      <c r="C60" s="123" t="s">
        <v>38</v>
      </c>
      <c r="D60" s="124"/>
      <c r="E60" s="54"/>
    </row>
    <row r="61" spans="1:5" ht="15" customHeight="1" x14ac:dyDescent="0.25">
      <c r="A61" s="54"/>
      <c r="B61" s="53"/>
      <c r="C61" s="123" t="s">
        <v>39</v>
      </c>
      <c r="D61" s="124"/>
      <c r="E61" s="54"/>
    </row>
    <row r="62" spans="1:5" ht="15" customHeight="1" x14ac:dyDescent="0.25">
      <c r="A62" s="54"/>
      <c r="B62" s="53"/>
      <c r="C62" s="123" t="s">
        <v>40</v>
      </c>
      <c r="D62" s="124"/>
      <c r="E62" s="54"/>
    </row>
    <row r="63" spans="1:5" ht="15" customHeight="1" x14ac:dyDescent="0.25">
      <c r="A63" s="54"/>
      <c r="B63" s="53"/>
      <c r="C63" s="123" t="s">
        <v>41</v>
      </c>
      <c r="D63" s="124"/>
      <c r="E63" s="54"/>
    </row>
    <row r="64" spans="1:5" ht="15" customHeight="1" x14ac:dyDescent="0.25">
      <c r="A64" s="54"/>
      <c r="B64" s="53"/>
      <c r="C64" s="123" t="s">
        <v>42</v>
      </c>
      <c r="D64" s="124"/>
      <c r="E64" s="54"/>
    </row>
    <row r="65" spans="1:5" ht="15" customHeight="1" x14ac:dyDescent="0.25">
      <c r="A65" s="54"/>
      <c r="B65" s="53"/>
      <c r="C65" s="123" t="s">
        <v>43</v>
      </c>
      <c r="D65" s="124"/>
      <c r="E65" s="54"/>
    </row>
    <row r="66" spans="1:5" ht="15" customHeight="1" x14ac:dyDescent="0.25">
      <c r="A66" s="54"/>
      <c r="B66" s="53"/>
      <c r="C66" s="123" t="s">
        <v>44</v>
      </c>
      <c r="D66" s="124"/>
      <c r="E66" s="54"/>
    </row>
    <row r="67" spans="1:5" ht="15" customHeight="1" x14ac:dyDescent="0.25">
      <c r="A67" s="54"/>
      <c r="B67" s="53"/>
      <c r="C67" s="123" t="s">
        <v>45</v>
      </c>
      <c r="D67" s="124"/>
      <c r="E67" s="54"/>
    </row>
    <row r="68" spans="1:5" ht="15" customHeight="1" x14ac:dyDescent="0.25">
      <c r="A68" s="54"/>
      <c r="B68" s="53"/>
      <c r="C68" s="123" t="s">
        <v>46</v>
      </c>
      <c r="D68" s="124"/>
      <c r="E68" s="54"/>
    </row>
    <row r="69" spans="1:5" ht="15" customHeight="1" x14ac:dyDescent="0.25">
      <c r="A69" s="54"/>
      <c r="B69" s="53"/>
      <c r="C69" s="123" t="s">
        <v>47</v>
      </c>
      <c r="D69" s="124"/>
      <c r="E69" s="54"/>
    </row>
    <row r="70" spans="1:5" ht="15" customHeight="1" x14ac:dyDescent="0.25">
      <c r="A70" s="54"/>
      <c r="B70" s="53"/>
      <c r="C70" s="123" t="s">
        <v>48</v>
      </c>
      <c r="D70" s="124"/>
      <c r="E70" s="54"/>
    </row>
    <row r="71" spans="1:5" ht="15" customHeight="1" x14ac:dyDescent="0.25">
      <c r="A71" s="54"/>
      <c r="B71" s="53"/>
      <c r="C71" s="123" t="s">
        <v>49</v>
      </c>
      <c r="D71" s="124"/>
      <c r="E71" s="54"/>
    </row>
    <row r="72" spans="1:5" ht="15" customHeight="1" x14ac:dyDescent="0.25">
      <c r="A72" s="54"/>
      <c r="B72" s="53"/>
      <c r="C72" s="123" t="s">
        <v>50</v>
      </c>
      <c r="D72" s="124"/>
      <c r="E72" s="54"/>
    </row>
    <row r="73" spans="1:5" ht="7.5" customHeight="1" x14ac:dyDescent="0.25">
      <c r="A73" s="48"/>
      <c r="B73" s="53"/>
      <c r="C73" s="128"/>
      <c r="D73" s="128"/>
      <c r="E73" s="54"/>
    </row>
    <row r="74" spans="1:5" ht="7.5" customHeight="1" x14ac:dyDescent="0.35">
      <c r="A74" s="55"/>
      <c r="B74" s="45"/>
      <c r="C74" s="45"/>
      <c r="D74" s="45"/>
      <c r="E74" s="56"/>
    </row>
    <row r="75" spans="1:5" ht="45" customHeight="1" x14ac:dyDescent="0.35">
      <c r="A75" s="57"/>
      <c r="B75" s="129" t="s">
        <v>51</v>
      </c>
      <c r="C75" s="129"/>
      <c r="D75" s="129"/>
      <c r="E75" s="58"/>
    </row>
    <row r="76" spans="1:5" ht="30" customHeight="1" x14ac:dyDescent="0.35">
      <c r="A76" s="57"/>
      <c r="B76" s="127" t="s">
        <v>52</v>
      </c>
      <c r="C76" s="127"/>
      <c r="D76" s="127"/>
      <c r="E76" s="58"/>
    </row>
    <row r="77" spans="1:5" ht="7.5" customHeight="1" x14ac:dyDescent="0.35">
      <c r="A77" s="57"/>
      <c r="B77" s="117"/>
      <c r="C77" s="117"/>
      <c r="D77" s="117"/>
      <c r="E77" s="58"/>
    </row>
    <row r="78" spans="1:5" x14ac:dyDescent="0.25">
      <c r="A78" s="59"/>
      <c r="B78" s="60"/>
      <c r="C78" s="60"/>
      <c r="D78" s="60"/>
      <c r="E78" s="60"/>
    </row>
    <row r="79" spans="1:5" x14ac:dyDescent="0.25">
      <c r="A79" s="61"/>
      <c r="B79" s="62"/>
      <c r="C79" s="62"/>
      <c r="D79" s="62"/>
      <c r="E79" s="62"/>
    </row>
  </sheetData>
  <mergeCells count="61">
    <mergeCell ref="C68:D68"/>
    <mergeCell ref="C45:D45"/>
    <mergeCell ref="C31:D31"/>
    <mergeCell ref="B38:D38"/>
    <mergeCell ref="B53:D53"/>
    <mergeCell ref="A1:D1"/>
    <mergeCell ref="B2:D2"/>
    <mergeCell ref="B4:D4"/>
    <mergeCell ref="B6:D6"/>
    <mergeCell ref="B13:D13"/>
    <mergeCell ref="B10:D10"/>
    <mergeCell ref="B12:D12"/>
    <mergeCell ref="B8:D8"/>
    <mergeCell ref="B75:D75"/>
    <mergeCell ref="B22:D22"/>
    <mergeCell ref="B23:D23"/>
    <mergeCell ref="C42:D42"/>
    <mergeCell ref="A51:E51"/>
    <mergeCell ref="C69:D69"/>
    <mergeCell ref="C48:D48"/>
    <mergeCell ref="C49:D49"/>
    <mergeCell ref="C46:D46"/>
    <mergeCell ref="C47:D47"/>
    <mergeCell ref="C43:D43"/>
    <mergeCell ref="C44:D44"/>
    <mergeCell ref="C28:D28"/>
    <mergeCell ref="C72:D72"/>
    <mergeCell ref="C66:D66"/>
    <mergeCell ref="C29:D29"/>
    <mergeCell ref="B76:D76"/>
    <mergeCell ref="C55:D55"/>
    <mergeCell ref="C56:D56"/>
    <mergeCell ref="C58:D58"/>
    <mergeCell ref="C59:D59"/>
    <mergeCell ref="C57:D57"/>
    <mergeCell ref="C73:D73"/>
    <mergeCell ref="C60:D60"/>
    <mergeCell ref="C61:D61"/>
    <mergeCell ref="C62:D62"/>
    <mergeCell ref="C63:D63"/>
    <mergeCell ref="C64:D64"/>
    <mergeCell ref="C65:D65"/>
    <mergeCell ref="C70:D70"/>
    <mergeCell ref="C71:D71"/>
    <mergeCell ref="C67:D67"/>
    <mergeCell ref="B15:D15"/>
    <mergeCell ref="B17:D17"/>
    <mergeCell ref="B21:D21"/>
    <mergeCell ref="A19:E19"/>
    <mergeCell ref="C41:D41"/>
    <mergeCell ref="A36:E36"/>
    <mergeCell ref="C30:D30"/>
    <mergeCell ref="C25:D25"/>
    <mergeCell ref="C32:D32"/>
    <mergeCell ref="B34:D34"/>
    <mergeCell ref="B35:D35"/>
    <mergeCell ref="C40:D40"/>
    <mergeCell ref="C26:D26"/>
    <mergeCell ref="C27:D27"/>
    <mergeCell ref="C24:D24"/>
    <mergeCell ref="A20:E20"/>
  </mergeCells>
  <hyperlinks>
    <hyperlink ref="B15" location="'Measure Selection Tool'!A1" display="3)  Measure Selection Tool" xr:uid="{DC48AB12-26F2-4F93-8991-0C8D876F4EA8}"/>
    <hyperlink ref="B17" location="'Summary Sheet'!A1" display="4)  Summary" xr:uid="{0F0B4AC4-7AF0-40C6-91EB-AC2C6EE02361}"/>
    <hyperlink ref="B15:D15" location="'High-Level Summary'!A1" display="1)  High-Level Summary" xr:uid="{DE4DF74E-CF84-461E-9C91-559090850CC9}"/>
    <hyperlink ref="B17:D17" location="'Detailed Responses'!A1" display="2)  Detailed Responses" xr:uid="{E2E0AA1C-CB44-4B81-8463-D7BC3906C8BB}"/>
  </hyperlinks>
  <pageMargins left="0.7" right="0.7" top="0.75" bottom="0.75" header="0.3" footer="0.3"/>
  <pageSetup scale="65" fitToWidth="0" fitToHeight="0" orientation="landscape" r:id="rId1"/>
  <headerFooter>
    <oddFooter>&amp;C“This product was prepared with support provided through a grant from the Robert Wood Johnson Foundation’s State Quality and Value Strategies program.”</oddFooter>
  </headerFooter>
  <rowBreaks count="1" manualBreakCount="1">
    <brk id="35"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6C78-E63F-4C8F-96B1-BF699CD9F33C}">
  <sheetPr codeName="Sheet2">
    <tabColor theme="8"/>
  </sheetPr>
  <dimension ref="A1:U62"/>
  <sheetViews>
    <sheetView zoomScale="90" zoomScaleNormal="90" workbookViewId="0">
      <pane xSplit="4" ySplit="3" topLeftCell="E4" activePane="bottomRight" state="frozen"/>
      <selection pane="topRight" activeCell="E1" sqref="E1"/>
      <selection pane="bottomLeft" activeCell="A4" sqref="A4"/>
      <selection pane="bottomRight" activeCell="E4" sqref="E4"/>
    </sheetView>
  </sheetViews>
  <sheetFormatPr defaultColWidth="8.85546875" defaultRowHeight="15" x14ac:dyDescent="0.25"/>
  <cols>
    <col min="1" max="1" width="5.7109375" style="13" customWidth="1"/>
    <col min="2" max="2" width="16.28515625" style="13" customWidth="1"/>
    <col min="3" max="3" width="23.28515625" style="13" customWidth="1"/>
    <col min="4" max="4" width="11.140625" style="43" customWidth="1"/>
    <col min="5" max="5" width="17.28515625" style="13" customWidth="1"/>
    <col min="6" max="6" width="33.28515625" style="13" customWidth="1"/>
    <col min="7" max="7" width="19.140625" style="13" customWidth="1"/>
    <col min="8" max="9" width="23.85546875" style="13" customWidth="1"/>
    <col min="10" max="21" width="21.28515625" style="13" customWidth="1"/>
    <col min="22" max="22" width="18" style="13" customWidth="1"/>
    <col min="23" max="23" width="20.42578125" style="13" customWidth="1"/>
    <col min="24" max="24" width="8.85546875" style="13"/>
    <col min="25" max="25" width="31.85546875" style="13" customWidth="1"/>
    <col min="26" max="26" width="8.85546875" style="13"/>
    <col min="27" max="27" width="31.85546875" style="13" customWidth="1"/>
    <col min="28" max="28" width="45.140625" style="13" customWidth="1"/>
    <col min="29" max="29" width="44" style="13" customWidth="1"/>
    <col min="30" max="30" width="48.7109375" style="13" customWidth="1"/>
    <col min="31" max="31" width="45.7109375" style="13" customWidth="1"/>
    <col min="32" max="34" width="39.28515625" style="13" customWidth="1"/>
    <col min="35" max="35" width="36.42578125" style="13" customWidth="1"/>
    <col min="36" max="16384" width="8.85546875" style="13"/>
  </cols>
  <sheetData>
    <row r="1" spans="1:21" ht="18.75" thickBot="1" x14ac:dyDescent="0.3">
      <c r="A1" s="136" t="s">
        <v>53</v>
      </c>
      <c r="B1" s="137"/>
      <c r="C1" s="137"/>
      <c r="D1" s="137"/>
      <c r="E1" s="137"/>
      <c r="F1" s="137"/>
      <c r="G1" s="14"/>
      <c r="H1" s="14"/>
      <c r="I1" s="14"/>
      <c r="J1" s="14"/>
      <c r="K1" s="14"/>
      <c r="L1" s="14"/>
      <c r="M1" s="14"/>
      <c r="N1" s="14"/>
      <c r="O1" s="14"/>
      <c r="P1" s="14"/>
      <c r="Q1" s="14"/>
      <c r="R1" s="14"/>
      <c r="S1" s="14"/>
      <c r="T1" s="14"/>
      <c r="U1" s="14"/>
    </row>
    <row r="2" spans="1:21" s="31" customFormat="1" ht="30" customHeight="1" thickTop="1" x14ac:dyDescent="0.25">
      <c r="A2" s="28"/>
      <c r="B2" s="28"/>
      <c r="C2" s="29"/>
      <c r="D2" s="29"/>
      <c r="E2" s="29"/>
      <c r="F2" s="30"/>
      <c r="G2" s="30"/>
      <c r="H2" s="30"/>
      <c r="I2" s="30"/>
      <c r="J2" s="30"/>
      <c r="K2" s="30"/>
      <c r="L2" s="30"/>
      <c r="M2" s="30"/>
      <c r="N2" s="30"/>
      <c r="O2" s="30"/>
      <c r="P2" s="30"/>
      <c r="Q2" s="30"/>
      <c r="R2" s="30"/>
      <c r="S2" s="30"/>
      <c r="T2" s="30"/>
      <c r="U2" s="30"/>
    </row>
    <row r="3" spans="1:21" s="33" customFormat="1" ht="45" x14ac:dyDescent="0.25">
      <c r="A3" s="15" t="s">
        <v>54</v>
      </c>
      <c r="B3" s="15" t="s">
        <v>55</v>
      </c>
      <c r="C3" s="16" t="s">
        <v>56</v>
      </c>
      <c r="D3" s="16" t="s">
        <v>57</v>
      </c>
      <c r="E3" s="17" t="s">
        <v>58</v>
      </c>
      <c r="F3" s="24" t="s">
        <v>59</v>
      </c>
      <c r="G3" s="18" t="s">
        <v>60</v>
      </c>
      <c r="H3" s="18" t="s">
        <v>61</v>
      </c>
      <c r="I3" s="26" t="s">
        <v>62</v>
      </c>
      <c r="J3" s="25" t="s">
        <v>63</v>
      </c>
      <c r="K3" s="25" t="s">
        <v>64</v>
      </c>
      <c r="L3" s="25" t="s">
        <v>65</v>
      </c>
      <c r="M3" s="25" t="s">
        <v>66</v>
      </c>
      <c r="N3" s="26" t="s">
        <v>67</v>
      </c>
      <c r="O3" s="26" t="s">
        <v>68</v>
      </c>
      <c r="P3" s="26" t="s">
        <v>69</v>
      </c>
      <c r="Q3" s="26" t="s">
        <v>70</v>
      </c>
      <c r="R3" s="25" t="s">
        <v>71</v>
      </c>
      <c r="S3" s="25" t="s">
        <v>72</v>
      </c>
      <c r="T3" s="25" t="s">
        <v>73</v>
      </c>
      <c r="U3" s="25" t="s">
        <v>74</v>
      </c>
    </row>
    <row r="4" spans="1:21" ht="75" x14ac:dyDescent="0.25">
      <c r="A4" s="34">
        <f>Table1[[#This Row],['#]]</f>
        <v>1</v>
      </c>
      <c r="B4" s="34" t="str">
        <f>Table1[[#This Row],[Submitting Organization]]</f>
        <v>MN Community Measurement</v>
      </c>
      <c r="C4" s="20" t="str">
        <f>Table1[[#This Row],[Measure Name]]</f>
        <v>Depression Care – PHQ-9 Follow-up at 12 Months</v>
      </c>
      <c r="D4" s="42" t="str">
        <f>Table1[[#This Row],[NQF Number]]</f>
        <v>No NQF Number</v>
      </c>
      <c r="E4" s="21" t="str">
        <f>Table1[[#This Row],[Condition]]</f>
        <v>Mental Health</v>
      </c>
      <c r="F4" s="21" t="str">
        <f>Table1[[#This Row],[Deviations from Measure Steward]]</f>
        <v>No deviations from the measure steward (2019 report year (11/1/2016 to 12/31/2018)  *See comments for dates of service definition.)</v>
      </c>
      <c r="G4" s="21" t="str">
        <f>Table1[[#This Row],[Coverage Type]]</f>
        <v>Medicaid, Medicare, Commercial, Dual Medicaid/ Medicare, Other</v>
      </c>
      <c r="H4" s="21" t="str">
        <f>Table1[[#This Row],[Performance Level Reported to the Repository]]</f>
        <v>State</v>
      </c>
      <c r="I4" s="21" t="str">
        <f>Table1[[#This Row],[Availability of Performance Data]]</f>
        <v>Performance data are available.</v>
      </c>
      <c r="J4" s="22" t="str">
        <f>Table1[[#This Row],[Performance Period 1 Start Date]]</f>
        <v>11/01/2016</v>
      </c>
      <c r="K4" s="145">
        <f>Table1[[#This Row],[Performance Period 1 End Date]]</f>
        <v>43465</v>
      </c>
      <c r="L4" s="70">
        <f>Table1[[#This Row],[Performance Period 1 Denominator]]</f>
        <v>111585</v>
      </c>
      <c r="M4" s="32">
        <f>Table1[[#This Row],[Performance Period 1 Rate]]</f>
        <v>0.29824797239772372</v>
      </c>
      <c r="N4" s="140" t="str">
        <f>Table1[[#This Row],[Performance Period 2 Start Date]]</f>
        <v>11/01/2015</v>
      </c>
      <c r="O4" s="22" t="str">
        <f>Table1[[#This Row],[Performance Period 2 End Date]]</f>
        <v>12/31/2017</v>
      </c>
      <c r="P4" s="70">
        <f>Table1[[#This Row],[Performance Period 2 Denominator]]</f>
        <v>110534</v>
      </c>
      <c r="Q4" s="32">
        <f>Table1[[#This Row],[Performance Period 2 Rate]]</f>
        <v>0.27674742613132614</v>
      </c>
      <c r="R4" s="22" t="str">
        <f>Table1[[#This Row],[Performance Period 3 Start Date]]</f>
        <v>12/01/2014</v>
      </c>
      <c r="S4" s="140" t="str">
        <f>Table1[[#This Row],[Performance Period 3 End Date]]</f>
        <v>12/31/2016</v>
      </c>
      <c r="T4" s="70">
        <f>Table1[[#This Row],[Performance Period 3 Denominator]]</f>
        <v>98998</v>
      </c>
      <c r="U4" s="32">
        <f>Table1[[#This Row],[Performance Period 3 Rate]]</f>
        <v>0.2747934301703065</v>
      </c>
    </row>
    <row r="5" spans="1:21" ht="75" x14ac:dyDescent="0.25">
      <c r="A5" s="34">
        <f>Table1[[#This Row],['#]]</f>
        <v>2</v>
      </c>
      <c r="B5" s="34" t="str">
        <f>Table1[[#This Row],[Submitting Organization]]</f>
        <v>MN Community Measurement</v>
      </c>
      <c r="C5" s="20" t="str">
        <f>Table1[[#This Row],[Measure Name]]</f>
        <v>Depression Care - PHQ-9 Follow-up at 6 Months</v>
      </c>
      <c r="D5" s="42" t="str">
        <f>Table1[[#This Row],[NQF Number]]</f>
        <v>No NQF Number</v>
      </c>
      <c r="E5" s="21" t="str">
        <f>Table1[[#This Row],[Condition]]</f>
        <v>Mental Health</v>
      </c>
      <c r="F5" s="21" t="str">
        <f>Table1[[#This Row],[Deviations from Measure Steward]]</f>
        <v>No deviations from the measure steward (2018 report year (11/1/2016 to 12/31/2018)*  *See comments for dates of service definition.)</v>
      </c>
      <c r="G5" s="21" t="str">
        <f>Table1[[#This Row],[Coverage Type]]</f>
        <v>Medicaid, Medicare, Commercial, Dual Medicaid/ Medicare, Other</v>
      </c>
      <c r="H5" s="21" t="str">
        <f>Table1[[#This Row],[Performance Level Reported to the Repository]]</f>
        <v>State</v>
      </c>
      <c r="I5" s="21" t="str">
        <f>Table1[[#This Row],[Availability of Performance Data]]</f>
        <v>Performance data are available.</v>
      </c>
      <c r="J5" s="22" t="str">
        <f>Table1[[#This Row],[Performance Period 1 Start Date]]</f>
        <v>11/01/2016</v>
      </c>
      <c r="K5" s="145">
        <f>Table1[[#This Row],[Performance Period 1 End Date]]</f>
        <v>43465</v>
      </c>
      <c r="L5" s="70">
        <f>Table1[[#This Row],[Performance Period 1 Denominator]]</f>
        <v>111585</v>
      </c>
      <c r="M5" s="32">
        <f>Table1[[#This Row],[Performance Period 1 Rate]]</f>
        <v>0.34235784379620915</v>
      </c>
      <c r="N5" s="22" t="str">
        <f>Table1[[#This Row],[Performance Period 2 Start Date]]</f>
        <v>11/01/2015</v>
      </c>
      <c r="O5" s="22" t="str">
        <f>Table1[[#This Row],[Performance Period 2 End Date]]</f>
        <v>12/31/2017</v>
      </c>
      <c r="P5" s="70">
        <f>Table1[[#This Row],[Performance Period 2 Denominator]]</f>
        <v>110534</v>
      </c>
      <c r="Q5" s="32">
        <f>Table1[[#This Row],[Performance Period 2 Rate]]</f>
        <v>0.33918975156965275</v>
      </c>
      <c r="R5" s="22" t="str">
        <f>Table1[[#This Row],[Performance Period 3 Start Date]]</f>
        <v>12/01/2014</v>
      </c>
      <c r="S5" s="22" t="str">
        <f>Table1[[#This Row],[Performance Period 3 End Date]]</f>
        <v>12/31/2016</v>
      </c>
      <c r="T5" s="70">
        <f>Table1[[#This Row],[Performance Period 3 Denominator]]</f>
        <v>98998</v>
      </c>
      <c r="U5" s="32">
        <f>Table1[[#This Row],[Performance Period 3 Rate]]</f>
        <v>0.3367845815066971</v>
      </c>
    </row>
    <row r="6" spans="1:21" ht="75" x14ac:dyDescent="0.25">
      <c r="A6" s="34">
        <f>Table1[[#This Row],['#]]</f>
        <v>3</v>
      </c>
      <c r="B6" s="34" t="str">
        <f>Table1[[#This Row],[Submitting Organization]]</f>
        <v>MN Community Measurement</v>
      </c>
      <c r="C6" s="20" t="str">
        <f>Table1[[#This Row],[Measure Name]]</f>
        <v>Depression Care - PHQ-9 Utilization</v>
      </c>
      <c r="D6" s="42" t="str">
        <f>Table1[[#This Row],[NQF Number]]</f>
        <v>0712e</v>
      </c>
      <c r="E6" s="21" t="str">
        <f>Table1[[#This Row],[Condition]]</f>
        <v>Mental Health</v>
      </c>
      <c r="F6" s="21" t="str">
        <f>Table1[[#This Row],[Deviations from Measure Steward]]</f>
        <v>No deviations from the measure steward (2019 report year (DOS 9/1/2018 – 12/31/2018))</v>
      </c>
      <c r="G6" s="21" t="str">
        <f>Table1[[#This Row],[Coverage Type]]</f>
        <v>Medicaid, Medicare, Commercial, Dual Medicaid/ Medicare, Other</v>
      </c>
      <c r="H6" s="21" t="str">
        <f>Table1[[#This Row],[Performance Level Reported to the Repository]]</f>
        <v>State</v>
      </c>
      <c r="I6" s="21" t="str">
        <f>Table1[[#This Row],[Availability of Performance Data]]</f>
        <v>Performance data are available.</v>
      </c>
      <c r="J6" s="22" t="str">
        <f>Table1[[#This Row],[Performance Period 1 Start Date]]</f>
        <v>09/01/2018</v>
      </c>
      <c r="K6" s="145">
        <f>Table1[[#This Row],[Performance Period 1 End Date]]</f>
        <v>43465</v>
      </c>
      <c r="L6" s="70">
        <f>Table1[[#This Row],[Performance Period 1 Denominator]]</f>
        <v>219645</v>
      </c>
      <c r="M6" s="32">
        <f>Table1[[#This Row],[Performance Period 1 Rate]]</f>
        <v>0.74283958205285805</v>
      </c>
      <c r="N6" s="140" t="str">
        <f>Table1[[#This Row],[Performance Period 2 Start Date]]</f>
        <v>09/01/2017</v>
      </c>
      <c r="O6" s="22" t="str">
        <f>Table1[[#This Row],[Performance Period 2 End Date]]</f>
        <v>12/31/2017</v>
      </c>
      <c r="P6" s="70">
        <f>Table1[[#This Row],[Performance Period 2 Denominator]]</f>
        <v>211292</v>
      </c>
      <c r="Q6" s="32">
        <f>Table1[[#This Row],[Performance Period 2 Rate]]</f>
        <v>0.72099274937053937</v>
      </c>
      <c r="R6" s="22" t="str">
        <f>Table1[[#This Row],[Performance Period 3 Start Date]]</f>
        <v>10/01/2016</v>
      </c>
      <c r="S6" s="140" t="str">
        <f>Table1[[#This Row],[Performance Period 3 End Date]]</f>
        <v>01/31/2017</v>
      </c>
      <c r="T6" s="70">
        <f>Table1[[#This Row],[Performance Period 3 Denominator]]</f>
        <v>198193</v>
      </c>
      <c r="U6" s="32">
        <f>Table1[[#This Row],[Performance Period 3 Rate]]</f>
        <v>0.70655875838198123</v>
      </c>
    </row>
    <row r="7" spans="1:21" ht="75" x14ac:dyDescent="0.25">
      <c r="A7" s="34">
        <f>Table1[[#This Row],['#]]</f>
        <v>4</v>
      </c>
      <c r="B7" s="34" t="str">
        <f>Table1[[#This Row],[Submitting Organization]]</f>
        <v>MN Community Measurement</v>
      </c>
      <c r="C7" s="20" t="str">
        <f>Table1[[#This Row],[Measure Name]]</f>
        <v>Depression Care – Remission at 12 Months</v>
      </c>
      <c r="D7" s="42" t="str">
        <f>Table1[[#This Row],[NQF Number]]</f>
        <v>0710e</v>
      </c>
      <c r="E7" s="21" t="str">
        <f>Table1[[#This Row],[Condition]]</f>
        <v>Mental Health</v>
      </c>
      <c r="F7" s="21" t="str">
        <f>Table1[[#This Row],[Deviations from Measure Steward]]</f>
        <v>No deviations from the measure steward (2019 report year (11/1/2016 to 12/31/2018)  *See comments for dates of service definition.)</v>
      </c>
      <c r="G7" s="21" t="str">
        <f>Table1[[#This Row],[Coverage Type]]</f>
        <v>Medicaid, Medicare, Commercial, Dual Medicaid/ Medicare, Other</v>
      </c>
      <c r="H7" s="21" t="str">
        <f>Table1[[#This Row],[Performance Level Reported to the Repository]]</f>
        <v>State</v>
      </c>
      <c r="I7" s="21" t="str">
        <f>Table1[[#This Row],[Availability of Performance Data]]</f>
        <v>Performance data are available.</v>
      </c>
      <c r="J7" s="22" t="str">
        <f>Table1[[#This Row],[Performance Period 1 Start Date]]</f>
        <v>11/01/2016</v>
      </c>
      <c r="K7" s="145">
        <f>Table1[[#This Row],[Performance Period 1 End Date]]</f>
        <v>43465</v>
      </c>
      <c r="L7" s="70">
        <f>Table1[[#This Row],[Performance Period 1 Denominator]]</f>
        <v>111585</v>
      </c>
      <c r="M7" s="32">
        <f>Table1[[#This Row],[Performance Period 1 Rate]]</f>
        <v>7.4705381547699068E-2</v>
      </c>
      <c r="N7" s="140" t="str">
        <f>Table1[[#This Row],[Performance Period 2 Start Date]]</f>
        <v>11/01/2015</v>
      </c>
      <c r="O7" s="22" t="str">
        <f>Table1[[#This Row],[Performance Period 2 End Date]]</f>
        <v>12/31/2017</v>
      </c>
      <c r="P7" s="70">
        <f>Table1[[#This Row],[Performance Period 2 Denominator]]</f>
        <v>110534</v>
      </c>
      <c r="Q7" s="32">
        <f>Table1[[#This Row],[Performance Period 2 Rate]]</f>
        <v>6.9480883709989685E-2</v>
      </c>
      <c r="R7" s="22" t="str">
        <f>Table1[[#This Row],[Performance Period 3 Start Date]]</f>
        <v>12/01/2014</v>
      </c>
      <c r="S7" s="140" t="str">
        <f>Table1[[#This Row],[Performance Period 3 End Date]]</f>
        <v>12/31/2016</v>
      </c>
      <c r="T7" s="70">
        <f>Table1[[#This Row],[Performance Period 3 Denominator]]</f>
        <v>98998</v>
      </c>
      <c r="U7" s="32">
        <f>Table1[[#This Row],[Performance Period 3 Rate]]</f>
        <v>6.4880098587850266E-2</v>
      </c>
    </row>
    <row r="8" spans="1:21" ht="75" x14ac:dyDescent="0.25">
      <c r="A8" s="34">
        <f>Table1[[#This Row],['#]]</f>
        <v>5</v>
      </c>
      <c r="B8" s="34" t="str">
        <f>Table1[[#This Row],[Submitting Organization]]</f>
        <v>MN Community Measurement</v>
      </c>
      <c r="C8" s="20" t="str">
        <f>Table1[[#This Row],[Measure Name]]</f>
        <v>Depression Care - Remission at 6 Months</v>
      </c>
      <c r="D8" s="42">
        <f>Table1[[#This Row],[NQF Number]]</f>
        <v>711</v>
      </c>
      <c r="E8" s="21" t="str">
        <f>Table1[[#This Row],[Condition]]</f>
        <v>Mental Health</v>
      </c>
      <c r="F8" s="21" t="str">
        <f>Table1[[#This Row],[Deviations from Measure Steward]]</f>
        <v>No deviations from the measure steward (2019 report year (11/1/2016 to 12/31/2018)*  *See comments for dates of service definition.)</v>
      </c>
      <c r="G8" s="21" t="str">
        <f>Table1[[#This Row],[Coverage Type]]</f>
        <v>Medicaid, Medicare, Commercial, Dual Medicaid/ Medicare, Other</v>
      </c>
      <c r="H8" s="21" t="str">
        <f>Table1[[#This Row],[Performance Level Reported to the Repository]]</f>
        <v>State</v>
      </c>
      <c r="I8" s="21" t="str">
        <f>Table1[[#This Row],[Availability of Performance Data]]</f>
        <v>Performance data are available.</v>
      </c>
      <c r="J8" s="22" t="str">
        <f>Table1[[#This Row],[Performance Period 1 Start Date]]</f>
        <v>11/01/2016</v>
      </c>
      <c r="K8" s="145">
        <f>Table1[[#This Row],[Performance Period 1 End Date]]</f>
        <v>43465</v>
      </c>
      <c r="L8" s="70">
        <f>Table1[[#This Row],[Performance Period 1 Denominator]]</f>
        <v>111585</v>
      </c>
      <c r="M8" s="32">
        <f>Table1[[#This Row],[Performance Period 1 Rate]]</f>
        <v>8.2054039521441052E-2</v>
      </c>
      <c r="N8" s="140" t="str">
        <f>Table1[[#This Row],[Performance Period 2 Start Date]]</f>
        <v>11/01/2015</v>
      </c>
      <c r="O8" s="22" t="str">
        <f>Table1[[#This Row],[Performance Period 2 End Date]]</f>
        <v>12/31/2017</v>
      </c>
      <c r="P8" s="70">
        <f>Table1[[#This Row],[Performance Period 2 Denominator]]</f>
        <v>110534</v>
      </c>
      <c r="Q8" s="32">
        <f>Table1[[#This Row],[Performance Period 2 Rate]]</f>
        <v>8.3268496571190759E-2</v>
      </c>
      <c r="R8" s="22" t="str">
        <f>Table1[[#This Row],[Performance Period 3 Start Date]]</f>
        <v>12/01/2014</v>
      </c>
      <c r="S8" s="140" t="str">
        <f>Table1[[#This Row],[Performance Period 3 End Date]]</f>
        <v>12/31/2016</v>
      </c>
      <c r="T8" s="70">
        <f>Table1[[#This Row],[Performance Period 3 Denominator]]</f>
        <v>98998</v>
      </c>
      <c r="U8" s="32">
        <f>Table1[[#This Row],[Performance Period 3 Rate]]</f>
        <v>7.9163215418493305E-2</v>
      </c>
    </row>
    <row r="9" spans="1:21" ht="75" x14ac:dyDescent="0.25">
      <c r="A9" s="34">
        <f>Table1[[#This Row],['#]]</f>
        <v>6</v>
      </c>
      <c r="B9" s="34" t="str">
        <f>Table1[[#This Row],[Submitting Organization]]</f>
        <v>MN Community Measurement</v>
      </c>
      <c r="C9" s="20" t="str">
        <f>Table1[[#This Row],[Measure Name]]</f>
        <v>Depression Care - Response at 12 Months</v>
      </c>
      <c r="D9" s="42">
        <f>Table1[[#This Row],[NQF Number]]</f>
        <v>1885</v>
      </c>
      <c r="E9" s="21" t="str">
        <f>Table1[[#This Row],[Condition]]</f>
        <v>Mental Health</v>
      </c>
      <c r="F9" s="21" t="str">
        <f>Table1[[#This Row],[Deviations from Measure Steward]]</f>
        <v>No deviations from the measure steward (2019 report year (11/1/2016 to 12/31/2018)  *See comments for dates of service definition.)</v>
      </c>
      <c r="G9" s="21" t="str">
        <f>Table1[[#This Row],[Coverage Type]]</f>
        <v>Medicaid, Medicare, Commercial, Dual Medicaid/ Medicare, Other</v>
      </c>
      <c r="H9" s="21" t="str">
        <f>Table1[[#This Row],[Performance Level Reported to the Repository]]</f>
        <v>State</v>
      </c>
      <c r="I9" s="21" t="str">
        <f>Table1[[#This Row],[Availability of Performance Data]]</f>
        <v>Performance data are available.</v>
      </c>
      <c r="J9" s="22" t="str">
        <f>Table1[[#This Row],[Performance Period 1 Start Date]]</f>
        <v>11/01/2016</v>
      </c>
      <c r="K9" s="145">
        <f>Table1[[#This Row],[Performance Period 1 End Date]]</f>
        <v>43465</v>
      </c>
      <c r="L9" s="70">
        <f>Table1[[#This Row],[Performance Period 1 Denominator]]</f>
        <v>111585</v>
      </c>
      <c r="M9" s="32">
        <f>Table1[[#This Row],[Performance Period 1 Rate]]</f>
        <v>0.12345745395886544</v>
      </c>
      <c r="N9" s="140" t="str">
        <f>Table1[[#This Row],[Performance Period 2 Start Date]]</f>
        <v>11/01/2015</v>
      </c>
      <c r="O9" s="22" t="str">
        <f>Table1[[#This Row],[Performance Period 2 End Date]]</f>
        <v>12/31/2017</v>
      </c>
      <c r="P9" s="70">
        <f>Table1[[#This Row],[Performance Period 2 Denominator]]</f>
        <v>110534</v>
      </c>
      <c r="Q9" s="32">
        <f>Table1[[#This Row],[Performance Period 2 Rate]]</f>
        <v>0.11468869307181501</v>
      </c>
      <c r="R9" s="22" t="str">
        <f>Table1[[#This Row],[Performance Period 3 Start Date]]</f>
        <v>12/01/2014</v>
      </c>
      <c r="S9" s="140" t="str">
        <f>Table1[[#This Row],[Performance Period 3 End Date]]</f>
        <v>12/31/2016</v>
      </c>
      <c r="T9" s="70">
        <f>Table1[[#This Row],[Performance Period 3 Denominator]]</f>
        <v>98998</v>
      </c>
      <c r="U9" s="32">
        <f>Table1[[#This Row],[Performance Period 3 Rate]]</f>
        <v>0.10960827491464474</v>
      </c>
    </row>
    <row r="10" spans="1:21" ht="75" x14ac:dyDescent="0.25">
      <c r="A10" s="34">
        <f>Table1[[#This Row],['#]]</f>
        <v>7</v>
      </c>
      <c r="B10" s="34" t="str">
        <f>Table1[[#This Row],[Submitting Organization]]</f>
        <v>MN Community Measurement</v>
      </c>
      <c r="C10" s="20" t="str">
        <f>Table1[[#This Row],[Measure Name]]</f>
        <v>Depression Care - Response at 6 Months</v>
      </c>
      <c r="D10" s="42">
        <f>Table1[[#This Row],[NQF Number]]</f>
        <v>1884</v>
      </c>
      <c r="E10" s="21" t="str">
        <f>Table1[[#This Row],[Condition]]</f>
        <v>Mental Health</v>
      </c>
      <c r="F10" s="21" t="str">
        <f>Table1[[#This Row],[Deviations from Measure Steward]]</f>
        <v>No deviations from the measure steward (2019 report year (11/1/2016 to 12/31/2018)*  *See comments for dates of service definition.)</v>
      </c>
      <c r="G10" s="21" t="str">
        <f>Table1[[#This Row],[Coverage Type]]</f>
        <v>Medicaid, Medicare, Commercial, Dual Medicaid/ Medicare, Other</v>
      </c>
      <c r="H10" s="21" t="str">
        <f>Table1[[#This Row],[Performance Level Reported to the Repository]]</f>
        <v>State</v>
      </c>
      <c r="I10" s="21" t="str">
        <f>Table1[[#This Row],[Availability of Performance Data]]</f>
        <v>Performance data are available.</v>
      </c>
      <c r="J10" s="22" t="str">
        <f>Table1[[#This Row],[Performance Period 1 Start Date]]</f>
        <v>11/01/2016</v>
      </c>
      <c r="K10" s="145">
        <f>Table1[[#This Row],[Performance Period 1 End Date]]</f>
        <v>43465</v>
      </c>
      <c r="L10" s="70">
        <f>Table1[[#This Row],[Performance Period 1 Denominator]]</f>
        <v>111585</v>
      </c>
      <c r="M10" s="32">
        <f>Table1[[#This Row],[Performance Period 1 Rate]]</f>
        <v>0.13901510059595823</v>
      </c>
      <c r="N10" s="140" t="str">
        <f>Table1[[#This Row],[Performance Period 2 Start Date]]</f>
        <v>11/01/2015</v>
      </c>
      <c r="O10" s="22" t="str">
        <f>Table1[[#This Row],[Performance Period 2 End Date]]</f>
        <v>12/31/2017</v>
      </c>
      <c r="P10" s="70">
        <f>Table1[[#This Row],[Performance Period 2 Denominator]]</f>
        <v>110534</v>
      </c>
      <c r="Q10" s="32">
        <f>Table1[[#This Row],[Performance Period 2 Rate]]</f>
        <v>0.14061736660213148</v>
      </c>
      <c r="R10" s="22" t="str">
        <f>Table1[[#This Row],[Performance Period 3 Start Date]]</f>
        <v>12/01/2014</v>
      </c>
      <c r="S10" s="140" t="str">
        <f>Table1[[#This Row],[Performance Period 3 End Date]]</f>
        <v>12/31/2016</v>
      </c>
      <c r="T10" s="70">
        <f>Table1[[#This Row],[Performance Period 3 Denominator]]</f>
        <v>98998</v>
      </c>
      <c r="U10" s="32">
        <f>Table1[[#This Row],[Performance Period 3 Rate]]</f>
        <v>0.13522495403947554</v>
      </c>
    </row>
    <row r="11" spans="1:21" ht="60" x14ac:dyDescent="0.25">
      <c r="A11" s="34">
        <f>Table1[[#This Row],['#]]</f>
        <v>8</v>
      </c>
      <c r="B11" s="34" t="str">
        <f>Table1[[#This Row],[Submitting Organization]]</f>
        <v>MassHealth Office of Clinical Affairs</v>
      </c>
      <c r="C11" s="20" t="str">
        <f>Table1[[#This Row],[Measure Name]]</f>
        <v>Behavioral Health Community Partner Engagement</v>
      </c>
      <c r="D11" s="42" t="str">
        <f>Table1[[#This Row],[NQF Number]]</f>
        <v>No NQF Number</v>
      </c>
      <c r="E11" s="21" t="str">
        <f>Table1[[#This Row],[Condition]]</f>
        <v>NA</v>
      </c>
      <c r="F11" s="21" t="str">
        <f>Table1[[#This Row],[Deviations from Measure Steward]]</f>
        <v>Not applicable - measure is homegrown</v>
      </c>
      <c r="G11" s="21" t="str">
        <f>Table1[[#This Row],[Coverage Type]]</f>
        <v>Medicaid</v>
      </c>
      <c r="H11" s="21" t="str">
        <f>Table1[[#This Row],[Performance Level Reported to the Repository]]</f>
        <v>TBD</v>
      </c>
      <c r="I11" s="21" t="str">
        <f>Table1[[#This Row],[Availability of Performance Data]]</f>
        <v>Data are expected to be available by: TBD - measure results anticipated in late 2021.</v>
      </c>
      <c r="J11" s="22" t="str">
        <f>Table1[[#This Row],[Performance Period 1 Start Date]]</f>
        <v>Performance data are not available at this time.</v>
      </c>
      <c r="K11" s="145" t="str">
        <f>Table1[[#This Row],[Performance Period 1 End Date]]</f>
        <v>Performance data are not available at this time.</v>
      </c>
      <c r="L11" s="22" t="str">
        <f>Table1[[#This Row],[Performance Period 1 Denominator]]</f>
        <v>Performance data are not available at this time.</v>
      </c>
      <c r="M11" s="32" t="str">
        <f>Table1[[#This Row],[Performance Period 1 Rate]]</f>
        <v>Performance data are not available at this time.</v>
      </c>
      <c r="N11" s="140" t="str">
        <f>Table1[[#This Row],[Performance Period 2 Start Date]]</f>
        <v>Performance data are not available at this time.</v>
      </c>
      <c r="O11" s="22" t="str">
        <f>Table1[[#This Row],[Performance Period 2 End Date]]</f>
        <v>Performance data are not available at this time.</v>
      </c>
      <c r="P11" s="22" t="str">
        <f>Table1[[#This Row],[Performance Period 2 Denominator]]</f>
        <v>Performance data are not available at this time.</v>
      </c>
      <c r="Q11" s="32" t="str">
        <f>Table1[[#This Row],[Performance Period 2 Rate]]</f>
        <v>Performance data are not available at this time.</v>
      </c>
      <c r="R11" s="22" t="str">
        <f>Table1[[#This Row],[Performance Period 3 Start Date]]</f>
        <v>Performance data are not available at this time.</v>
      </c>
      <c r="S11" s="140" t="str">
        <f>Table1[[#This Row],[Performance Period 3 End Date]]</f>
        <v>Performance data are not available at this time.</v>
      </c>
      <c r="T11" s="22" t="str">
        <f>Table1[[#This Row],[Performance Period 3 Denominator]]</f>
        <v>Performance data are not available at this time.</v>
      </c>
      <c r="U11" s="32" t="str">
        <f>Table1[[#This Row],[Performance Period 3 Rate]]</f>
        <v>Performance data are not available at this time.</v>
      </c>
    </row>
    <row r="12" spans="1:21" ht="60" x14ac:dyDescent="0.25">
      <c r="A12" s="34">
        <f>Table1[[#This Row],['#]]</f>
        <v>9</v>
      </c>
      <c r="B12" s="34" t="str">
        <f>Table1[[#This Row],[Submitting Organization]]</f>
        <v>MassHealth Office of Clinical Affairs</v>
      </c>
      <c r="C12" s="20" t="str">
        <f>Table1[[#This Row],[Measure Name]]</f>
        <v>Long-Term Services and Supports (LTSS) Community Partner Engagement</v>
      </c>
      <c r="D12" s="42" t="str">
        <f>Table1[[#This Row],[NQF Number]]</f>
        <v>No NQF Number</v>
      </c>
      <c r="E12" s="21" t="str">
        <f>Table1[[#This Row],[Condition]]</f>
        <v>NA</v>
      </c>
      <c r="F12" s="21" t="str">
        <f>Table1[[#This Row],[Deviations from Measure Steward]]</f>
        <v>Not applicable - measure is homegrown</v>
      </c>
      <c r="G12" s="21" t="str">
        <f>Table1[[#This Row],[Coverage Type]]</f>
        <v>Medicaid</v>
      </c>
      <c r="H12" s="21" t="str">
        <f>Table1[[#This Row],[Performance Level Reported to the Repository]]</f>
        <v>TBD</v>
      </c>
      <c r="I12" s="21" t="str">
        <f>Table1[[#This Row],[Availability of Performance Data]]</f>
        <v>Data are expected to be available by: TBD - measure results anticipated in late 2021.</v>
      </c>
      <c r="J12" s="22" t="str">
        <f>Table1[[#This Row],[Performance Period 1 Start Date]]</f>
        <v>Performance data are not available at this time.</v>
      </c>
      <c r="K12" s="145" t="str">
        <f>Table1[[#This Row],[Performance Period 1 End Date]]</f>
        <v>Performance data are not available at this time.</v>
      </c>
      <c r="L12" s="22" t="str">
        <f>Table1[[#This Row],[Performance Period 1 Denominator]]</f>
        <v>Performance data are not available at this time.</v>
      </c>
      <c r="M12" s="32" t="str">
        <f>Table1[[#This Row],[Performance Period 1 Rate]]</f>
        <v>Performance data are not available at this time.</v>
      </c>
      <c r="N12" s="140" t="str">
        <f>Table1[[#This Row],[Performance Period 2 Start Date]]</f>
        <v>Performance data are not available at this time.</v>
      </c>
      <c r="O12" s="22" t="str">
        <f>Table1[[#This Row],[Performance Period 2 End Date]]</f>
        <v>Performance data are not available at this time.</v>
      </c>
      <c r="P12" s="22" t="str">
        <f>Table1[[#This Row],[Performance Period 2 Denominator]]</f>
        <v>Performance data are not available at this time.</v>
      </c>
      <c r="Q12" s="32" t="str">
        <f>Table1[[#This Row],[Performance Period 2 Rate]]</f>
        <v>Performance data are not available at this time.</v>
      </c>
      <c r="R12" s="22" t="str">
        <f>Table1[[#This Row],[Performance Period 3 Start Date]]</f>
        <v>Performance data are not available at this time.</v>
      </c>
      <c r="S12" s="140" t="str">
        <f>Table1[[#This Row],[Performance Period 3 End Date]]</f>
        <v>Performance data are not available at this time.</v>
      </c>
      <c r="T12" s="22" t="str">
        <f>Table1[[#This Row],[Performance Period 3 Denominator]]</f>
        <v>Performance data are not available at this time.</v>
      </c>
      <c r="U12" s="32" t="str">
        <f>Table1[[#This Row],[Performance Period 3 Rate]]</f>
        <v>Performance data are not available at this time.</v>
      </c>
    </row>
    <row r="13" spans="1:21" ht="75" x14ac:dyDescent="0.25">
      <c r="A13" s="34">
        <f>Table1[[#This Row],['#]]</f>
        <v>10</v>
      </c>
      <c r="B13" s="34" t="str">
        <f>Table1[[#This Row],[Submitting Organization]]</f>
        <v>MN Community Measurement</v>
      </c>
      <c r="C13" s="20" t="str">
        <f>Table1[[#This Row],[Measure Name]]</f>
        <v>Optimal Vascular Care</v>
      </c>
      <c r="D13" s="42">
        <f>Table1[[#This Row],[NQF Number]]</f>
        <v>76</v>
      </c>
      <c r="E13" s="21" t="str">
        <f>Table1[[#This Row],[Condition]]</f>
        <v>Cardiovascular</v>
      </c>
      <c r="F13" s="21" t="str">
        <f>Table1[[#This Row],[Deviations from Measure Steward]]</f>
        <v>No deviations from the measure steward (2019 report year (2018 dates of service))</v>
      </c>
      <c r="G13" s="21" t="str">
        <f>Table1[[#This Row],[Coverage Type]]</f>
        <v>Medicaid, Medicare, Commercial, Dual Medicaid/ Medicare, Other</v>
      </c>
      <c r="H13" s="21" t="str">
        <f>Table1[[#This Row],[Performance Level Reported to the Repository]]</f>
        <v>State</v>
      </c>
      <c r="I13" s="21" t="str">
        <f>Table1[[#This Row],[Availability of Performance Data]]</f>
        <v>Performance data are available.</v>
      </c>
      <c r="J13" s="22" t="str">
        <f>Table1[[#This Row],[Performance Period 1 Start Date]]</f>
        <v>01/01/2018</v>
      </c>
      <c r="K13" s="145">
        <f>Table1[[#This Row],[Performance Period 1 End Date]]</f>
        <v>43465</v>
      </c>
      <c r="L13" s="70">
        <f>Table1[[#This Row],[Performance Period 1 Denominator]]</f>
        <v>185840</v>
      </c>
      <c r="M13" s="32">
        <f>Table1[[#This Row],[Performance Period 1 Rate]]</f>
        <v>0.61093413689195009</v>
      </c>
      <c r="N13" s="140" t="str">
        <f>Table1[[#This Row],[Performance Period 2 Start Date]]</f>
        <v>01/01/2017</v>
      </c>
      <c r="O13" s="22" t="str">
        <f>Table1[[#This Row],[Performance Period 2 End Date]]</f>
        <v>12/31/2017</v>
      </c>
      <c r="P13" s="70">
        <f>Table1[[#This Row],[Performance Period 2 Denominator]]</f>
        <v>177822</v>
      </c>
      <c r="Q13" s="32">
        <f>Table1[[#This Row],[Performance Period 2 Rate]]</f>
        <v>0.61541316597496376</v>
      </c>
      <c r="R13" s="22" t="str">
        <f>Table1[[#This Row],[Performance Period 3 Start Date]]</f>
        <v>01/01/2016</v>
      </c>
      <c r="S13" s="140" t="str">
        <f>Table1[[#This Row],[Performance Period 3 End Date]]</f>
        <v>12/31/2016</v>
      </c>
      <c r="T13" s="70">
        <f>Table1[[#This Row],[Performance Period 3 Denominator]]</f>
        <v>186913</v>
      </c>
      <c r="U13" s="32">
        <f>Table1[[#This Row],[Performance Period 3 Rate]]</f>
        <v>0.61627602146453164</v>
      </c>
    </row>
    <row r="14" spans="1:21" ht="75" x14ac:dyDescent="0.25">
      <c r="A14" s="34">
        <f>Table1[[#This Row],['#]]</f>
        <v>11</v>
      </c>
      <c r="B14" s="34" t="str">
        <f>Table1[[#This Row],[Submitting Organization]]</f>
        <v>Oregon Health Authority Health Analytics</v>
      </c>
      <c r="C14" s="20" t="str">
        <f>Table1[[#This Row],[Measure Name]]</f>
        <v>Controlling High Blood Pressure</v>
      </c>
      <c r="D14" s="42">
        <f>Table1[[#This Row],[NQF Number]]</f>
        <v>18</v>
      </c>
      <c r="E14" s="21" t="str">
        <f>Table1[[#This Row],[Condition]]</f>
        <v>Cardiovascular</v>
      </c>
      <c r="F14" s="21" t="str">
        <f>Table1[[#This Row],[Deviations from Measure Steward]]</f>
        <v>Measure does deviate from the steward (eCQM specs call for all-payer data; OHA prefers, but does not require, filtering to Medicaid only)</v>
      </c>
      <c r="G14" s="21" t="str">
        <f>Table1[[#This Row],[Coverage Type]]</f>
        <v>Medicaid</v>
      </c>
      <c r="H14" s="21" t="str">
        <f>Table1[[#This Row],[Performance Level Reported to the Repository]]</f>
        <v>State</v>
      </c>
      <c r="I14" s="21" t="str">
        <f>Table1[[#This Row],[Availability of Performance Data]]</f>
        <v>Performance data are available.</v>
      </c>
      <c r="J14" s="22" t="str">
        <f>Table1[[#This Row],[Performance Period 1 Start Date]]</f>
        <v>01/01/2019</v>
      </c>
      <c r="K14" s="145" t="str">
        <f>Table1[[#This Row],[Performance Period 1 End Date]]</f>
        <v>12/31/2019</v>
      </c>
      <c r="L14" s="70">
        <f>Table1[[#This Row],[Performance Period 1 Denominator]]</f>
        <v>139002</v>
      </c>
      <c r="M14" s="32">
        <f>Table1[[#This Row],[Performance Period 1 Rate]]</f>
        <v>0.72703989870649344</v>
      </c>
      <c r="N14" s="140" t="str">
        <f>Table1[[#This Row],[Performance Period 2 Start Date]]</f>
        <v>01/01/2018</v>
      </c>
      <c r="O14" s="22">
        <f>Table1[[#This Row],[Performance Period 2 End Date]]</f>
        <v>43465</v>
      </c>
      <c r="P14" s="70">
        <f>Table1[[#This Row],[Performance Period 2 Denominator]]</f>
        <v>125944</v>
      </c>
      <c r="Q14" s="32">
        <f>Table1[[#This Row],[Performance Period 2 Rate]]</f>
        <v>0.71106999936479709</v>
      </c>
      <c r="R14" s="22" t="str">
        <f>Table1[[#This Row],[Performance Period 3 Start Date]]</f>
        <v>01/01/2017</v>
      </c>
      <c r="S14" s="140" t="str">
        <f>Table1[[#This Row],[Performance Period 3 End Date]]</f>
        <v>12/31/2017</v>
      </c>
      <c r="T14" s="70">
        <f>Table1[[#This Row],[Performance Period 3 Denominator]]</f>
        <v>99503</v>
      </c>
      <c r="U14" s="32">
        <f>Table1[[#This Row],[Performance Period 3 Rate]]</f>
        <v>0.66944715234716545</v>
      </c>
    </row>
    <row r="15" spans="1:21" ht="75" x14ac:dyDescent="0.25">
      <c r="A15" s="34">
        <f>Table1[[#This Row],['#]]</f>
        <v>12</v>
      </c>
      <c r="B15" s="34" t="str">
        <f>Table1[[#This Row],[Submitting Organization]]</f>
        <v>MN Community Measurement</v>
      </c>
      <c r="C15" s="20" t="str">
        <f>Table1[[#This Row],[Measure Name]]</f>
        <v>Optimal Diabetes Care</v>
      </c>
      <c r="D15" s="42">
        <f>Table1[[#This Row],[NQF Number]]</f>
        <v>729</v>
      </c>
      <c r="E15" s="21" t="str">
        <f>Table1[[#This Row],[Condition]]</f>
        <v>Diabetes</v>
      </c>
      <c r="F15" s="21" t="str">
        <f>Table1[[#This Row],[Deviations from Measure Steward]]</f>
        <v>No deviations from the measure steward (2018 report year (2017 dates of service))</v>
      </c>
      <c r="G15" s="21" t="str">
        <f>Table1[[#This Row],[Coverage Type]]</f>
        <v>Medicaid, Medicare, Commercial, Dual Medicaid/ Medicare, Other</v>
      </c>
      <c r="H15" s="21" t="str">
        <f>Table1[[#This Row],[Performance Level Reported to the Repository]]</f>
        <v>State</v>
      </c>
      <c r="I15" s="21" t="str">
        <f>Table1[[#This Row],[Availability of Performance Data]]</f>
        <v>Performance data are available.</v>
      </c>
      <c r="J15" s="22" t="str">
        <f>Table1[[#This Row],[Performance Period 1 Start Date]]</f>
        <v>01/01/2018</v>
      </c>
      <c r="K15" s="145">
        <f>Table1[[#This Row],[Performance Period 1 End Date]]</f>
        <v>43465</v>
      </c>
      <c r="L15" s="70">
        <f>Table1[[#This Row],[Performance Period 1 Denominator]]</f>
        <v>313454</v>
      </c>
      <c r="M15" s="32">
        <f>Table1[[#This Row],[Performance Period 1 Rate]]</f>
        <v>0.44965768501917347</v>
      </c>
      <c r="N15" s="140" t="str">
        <f>Table1[[#This Row],[Performance Period 2 Start Date]]</f>
        <v>01/01/2017</v>
      </c>
      <c r="O15" s="22" t="str">
        <f>Table1[[#This Row],[Performance Period 2 End Date]]</f>
        <v>12/31/2017</v>
      </c>
      <c r="P15" s="70">
        <f>Table1[[#This Row],[Performance Period 2 Denominator]]</f>
        <v>307158</v>
      </c>
      <c r="Q15" s="32">
        <f>Table1[[#This Row],[Performance Period 2 Rate]]</f>
        <v>0.44923134022229599</v>
      </c>
      <c r="R15" s="22" t="str">
        <f>Table1[[#This Row],[Performance Period 3 Start Date]]</f>
        <v>01/01/2016</v>
      </c>
      <c r="S15" s="140" t="str">
        <f>Table1[[#This Row],[Performance Period 3 End Date]]</f>
        <v>12/31/2016</v>
      </c>
      <c r="T15" s="70">
        <f>Table1[[#This Row],[Performance Period 3 Denominator]]</f>
        <v>295049</v>
      </c>
      <c r="U15" s="32">
        <f>Table1[[#This Row],[Performance Period 3 Rate]]</f>
        <v>0.44774257835139247</v>
      </c>
    </row>
    <row r="16" spans="1:21" ht="75" x14ac:dyDescent="0.25">
      <c r="A16" s="34">
        <f>Table1[[#This Row],['#]]</f>
        <v>13</v>
      </c>
      <c r="B16" s="34" t="str">
        <f>Table1[[#This Row],[Submitting Organization]]</f>
        <v>Oregon Health Authority Health Analytics</v>
      </c>
      <c r="C16" s="20" t="str">
        <f>Table1[[#This Row],[Measure Name]]</f>
        <v>Comprehensive Diabetes Care: HbA1c Poor Control</v>
      </c>
      <c r="D16" s="42">
        <f>Table1[[#This Row],[NQF Number]]</f>
        <v>59</v>
      </c>
      <c r="E16" s="21" t="str">
        <f>Table1[[#This Row],[Condition]]</f>
        <v>Diabetes</v>
      </c>
      <c r="F16" s="21" t="str">
        <f>Table1[[#This Row],[Deviations from Measure Steward]]</f>
        <v>Measure does deviate from the steward (eCQM specs call for all-payer data; OHA prefers, but doesn't require, Medicaid only data.)</v>
      </c>
      <c r="G16" s="21" t="str">
        <f>Table1[[#This Row],[Coverage Type]]</f>
        <v>Medicaid</v>
      </c>
      <c r="H16" s="21" t="str">
        <f>Table1[[#This Row],[Performance Level Reported to the Repository]]</f>
        <v>State</v>
      </c>
      <c r="I16" s="21" t="str">
        <f>Table1[[#This Row],[Availability of Performance Data]]</f>
        <v>Performance data are available.</v>
      </c>
      <c r="J16" s="22" t="str">
        <f>Table1[[#This Row],[Performance Period 1 Start Date]]</f>
        <v>01/01/2019</v>
      </c>
      <c r="K16" s="145">
        <f>Table1[[#This Row],[Performance Period 1 End Date]]</f>
        <v>43830</v>
      </c>
      <c r="L16" s="70">
        <f>Table1[[#This Row],[Performance Period 1 Denominator]]</f>
        <v>56900</v>
      </c>
      <c r="M16" s="32">
        <f>Table1[[#This Row],[Performance Period 1 Rate]]</f>
        <v>0.21488576449912128</v>
      </c>
      <c r="N16" s="140" t="str">
        <f>Table1[[#This Row],[Performance Period 2 Start Date]]</f>
        <v>01/01/2018</v>
      </c>
      <c r="O16" s="22">
        <f>Table1[[#This Row],[Performance Period 2 End Date]]</f>
        <v>43465</v>
      </c>
      <c r="P16" s="70">
        <f>Table1[[#This Row],[Performance Period 2 Denominator]]</f>
        <v>54664</v>
      </c>
      <c r="Q16" s="32">
        <f>Table1[[#This Row],[Performance Period 2 Rate]]</f>
        <v>0.23366383726035417</v>
      </c>
      <c r="R16" s="22" t="str">
        <f>Table1[[#This Row],[Performance Period 3 Start Date]]</f>
        <v>01/01/2017</v>
      </c>
      <c r="S16" s="140" t="str">
        <f>Table1[[#This Row],[Performance Period 3 End Date]]</f>
        <v>12/31/2017</v>
      </c>
      <c r="T16" s="70">
        <f>Table1[[#This Row],[Performance Period 3 Denominator]]</f>
        <v>51153</v>
      </c>
      <c r="U16" s="32">
        <f>Table1[[#This Row],[Performance Period 3 Rate]]</f>
        <v>0.23566555236252029</v>
      </c>
    </row>
    <row r="17" spans="1:21" ht="75" x14ac:dyDescent="0.25">
      <c r="A17" s="34">
        <f>Table1[[#This Row],['#]]</f>
        <v>14</v>
      </c>
      <c r="B17" s="34" t="str">
        <f>Table1[[#This Row],[Submitting Organization]]</f>
        <v>MN Community Measurement</v>
      </c>
      <c r="C17" s="20" t="str">
        <f>Table1[[#This Row],[Measure Name]]</f>
        <v>Optimal Asthma Control - Adults</v>
      </c>
      <c r="D17" s="42" t="str">
        <f>Table1[[#This Row],[NQF Number]]</f>
        <v>No NQF Number</v>
      </c>
      <c r="E17" s="21" t="str">
        <f>Table1[[#This Row],[Condition]]</f>
        <v>Respiratory</v>
      </c>
      <c r="F17" s="21" t="str">
        <f>Table1[[#This Row],[Deviations from Measure Steward]]</f>
        <v>No deviations from the measure steward (2018 report year (2017 dates of service))</v>
      </c>
      <c r="G17" s="21" t="str">
        <f>Table1[[#This Row],[Coverage Type]]</f>
        <v>Medicaid, Medicare, Commercial, Dual Medicaid/ Medicare, Other</v>
      </c>
      <c r="H17" s="21" t="str">
        <f>Table1[[#This Row],[Performance Level Reported to the Repository]]</f>
        <v>State</v>
      </c>
      <c r="I17" s="21" t="str">
        <f>Table1[[#This Row],[Availability of Performance Data]]</f>
        <v>Performance data are available.</v>
      </c>
      <c r="J17" s="22" t="str">
        <f>Table1[[#This Row],[Performance Period 1 Start Date]]</f>
        <v>01/01/2018</v>
      </c>
      <c r="K17" s="145">
        <f>Table1[[#This Row],[Performance Period 1 End Date]]</f>
        <v>43465</v>
      </c>
      <c r="L17" s="70">
        <f>Table1[[#This Row],[Performance Period 1 Denominator]]</f>
        <v>138621</v>
      </c>
      <c r="M17" s="32">
        <f>Table1[[#This Row],[Performance Period 1 Rate]]</f>
        <v>0.53180975465477809</v>
      </c>
      <c r="N17" s="140" t="str">
        <f>Table1[[#This Row],[Performance Period 2 Start Date]]</f>
        <v>01/01/2017</v>
      </c>
      <c r="O17" s="22" t="str">
        <f>Table1[[#This Row],[Performance Period 2 End Date]]</f>
        <v>12/31/2017</v>
      </c>
      <c r="P17" s="70">
        <f>Table1[[#This Row],[Performance Period 2 Denominator]]</f>
        <v>133714</v>
      </c>
      <c r="Q17" s="32">
        <f>Table1[[#This Row],[Performance Period 2 Rate]]</f>
        <v>0.50868271086049333</v>
      </c>
      <c r="R17" s="22" t="str">
        <f>Table1[[#This Row],[Performance Period 3 Start Date]]</f>
        <v>01/01/2016</v>
      </c>
      <c r="S17" s="140" t="str">
        <f>Table1[[#This Row],[Performance Period 3 End Date]]</f>
        <v>12/31/2016</v>
      </c>
      <c r="T17" s="70">
        <f>Table1[[#This Row],[Performance Period 3 Denominator]]</f>
        <v>130256</v>
      </c>
      <c r="U17" s="32">
        <f>Table1[[#This Row],[Performance Period 3 Rate]]</f>
        <v>0.49451080948286452</v>
      </c>
    </row>
    <row r="18" spans="1:21" ht="75" x14ac:dyDescent="0.25">
      <c r="A18" s="34">
        <f>Table1[[#This Row],['#]]</f>
        <v>15</v>
      </c>
      <c r="B18" s="34" t="str">
        <f>Table1[[#This Row],[Submitting Organization]]</f>
        <v>MN Community Measurement</v>
      </c>
      <c r="C18" s="20" t="str">
        <f>Table1[[#This Row],[Measure Name]]</f>
        <v>Optimal Asthma Control - Children</v>
      </c>
      <c r="D18" s="42" t="str">
        <f>Table1[[#This Row],[NQF Number]]</f>
        <v>No NQF Number</v>
      </c>
      <c r="E18" s="21" t="str">
        <f>Table1[[#This Row],[Condition]]</f>
        <v>Respiratory</v>
      </c>
      <c r="F18" s="21" t="str">
        <f>Table1[[#This Row],[Deviations from Measure Steward]]</f>
        <v>No deviations from the measure steward (2019 report year (2018 dates of service))</v>
      </c>
      <c r="G18" s="21" t="str">
        <f>Table1[[#This Row],[Coverage Type]]</f>
        <v>Medicaid, Medicare, Commercial, Dual Medicaid/ Medicare, Other</v>
      </c>
      <c r="H18" s="21" t="str">
        <f>Table1[[#This Row],[Performance Level Reported to the Repository]]</f>
        <v>State</v>
      </c>
      <c r="I18" s="21" t="str">
        <f>Table1[[#This Row],[Availability of Performance Data]]</f>
        <v>Performance data are available.</v>
      </c>
      <c r="J18" s="22" t="str">
        <f>Table1[[#This Row],[Performance Period 1 Start Date]]</f>
        <v>01/01/2018</v>
      </c>
      <c r="K18" s="145">
        <f>Table1[[#This Row],[Performance Period 1 End Date]]</f>
        <v>43465</v>
      </c>
      <c r="L18" s="70">
        <f>Table1[[#This Row],[Performance Period 1 Denominator]]</f>
        <v>72365</v>
      </c>
      <c r="M18" s="32">
        <f>Table1[[#This Row],[Performance Period 1 Rate]]</f>
        <v>0.59675257375803215</v>
      </c>
      <c r="N18" s="140" t="str">
        <f>Table1[[#This Row],[Performance Period 2 Start Date]]</f>
        <v>01/01/2017</v>
      </c>
      <c r="O18" s="22" t="str">
        <f>Table1[[#This Row],[Performance Period 2 End Date]]</f>
        <v>12/31/2017</v>
      </c>
      <c r="P18" s="70">
        <f>Table1[[#This Row],[Performance Period 2 Denominator]]</f>
        <v>72158</v>
      </c>
      <c r="Q18" s="32">
        <f>Table1[[#This Row],[Performance Period 2 Rate]]</f>
        <v>0.57946450843981268</v>
      </c>
      <c r="R18" s="22" t="str">
        <f>Table1[[#This Row],[Performance Period 3 Start Date]]</f>
        <v>01/01/2016</v>
      </c>
      <c r="S18" s="140" t="str">
        <f>Table1[[#This Row],[Performance Period 3 End Date]]</f>
        <v>12/31/2016</v>
      </c>
      <c r="T18" s="70">
        <f>Table1[[#This Row],[Performance Period 3 Denominator]]</f>
        <v>68284</v>
      </c>
      <c r="U18" s="32">
        <f>Table1[[#This Row],[Performance Period 3 Rate]]</f>
        <v>0.56984066545603651</v>
      </c>
    </row>
    <row r="19" spans="1:21" ht="75" x14ac:dyDescent="0.25">
      <c r="A19" s="34">
        <f>Table1[[#This Row],['#]]</f>
        <v>16</v>
      </c>
      <c r="B19" s="34" t="str">
        <f>Table1[[#This Row],[Submitting Organization]]</f>
        <v>Integrated Healthcare Association</v>
      </c>
      <c r="C19" s="20" t="str">
        <f>Table1[[#This Row],[Measure Name]]</f>
        <v>Concurrent Use of Opioids and Benzodiazepines</v>
      </c>
      <c r="D19" s="42">
        <f>Table1[[#This Row],[NQF Number]]</f>
        <v>3389</v>
      </c>
      <c r="E19" s="21" t="str">
        <f>Table1[[#This Row],[Condition]]</f>
        <v>Substance Abuse</v>
      </c>
      <c r="F19" s="21" t="str">
        <f>Table1[[#This Row],[Deviations from Measure Steward]]</f>
        <v>Measure does deviate from the steward (Modified PQA measure so value sets are in alignment with HEDIS digital measure formatting)</v>
      </c>
      <c r="G19" s="21" t="str">
        <f>Table1[[#This Row],[Coverage Type]]</f>
        <v>Medicaid, Medicare, Commercial</v>
      </c>
      <c r="H19" s="21" t="str">
        <f>Table1[[#This Row],[Performance Level Reported to the Repository]]</f>
        <v>Aggregated rate for providers (e.g., primary care practices, hospitals)</v>
      </c>
      <c r="I19" s="21" t="str">
        <f>Table1[[#This Row],[Availability of Performance Data]]</f>
        <v>Performance data are available.</v>
      </c>
      <c r="J19" s="22" t="str">
        <f>Table1[[#This Row],[Performance Period 1 Start Date]]</f>
        <v>01/01/2018</v>
      </c>
      <c r="K19" s="145">
        <f>Table1[[#This Row],[Performance Period 1 End Date]]</f>
        <v>43465</v>
      </c>
      <c r="L19" s="70">
        <f>Table1[[#This Row],[Performance Period 1 Denominator]]</f>
        <v>104308</v>
      </c>
      <c r="M19" s="32">
        <f>Table1[[#This Row],[Performance Period 1 Rate]]</f>
        <v>0.22130613184031905</v>
      </c>
      <c r="N19" s="140" t="str">
        <f>Table1[[#This Row],[Performance Period 2 Start Date]]</f>
        <v>Did not submit data for a second performance period.</v>
      </c>
      <c r="O19" s="22" t="str">
        <f>Table1[[#This Row],[Performance Period 2 End Date]]</f>
        <v>Did not submit data for a second performance period.</v>
      </c>
      <c r="P19" s="22" t="str">
        <f>Table1[[#This Row],[Performance Period 2 Denominator]]</f>
        <v>Did not submit data for a second performance period.</v>
      </c>
      <c r="Q19" s="32" t="str">
        <f>Table1[[#This Row],[Performance Period 2 Rate]]</f>
        <v>Did not submit data for a second performance period.</v>
      </c>
      <c r="R19" s="22" t="str">
        <f>Table1[[#This Row],[Performance Period 3 Start Date]]</f>
        <v>Did not submit data for a third performance period.</v>
      </c>
      <c r="S19" s="140" t="str">
        <f>Table1[[#This Row],[Performance Period 3 End Date]]</f>
        <v>Did not submit data for a third performance period.</v>
      </c>
      <c r="T19" s="22" t="str">
        <f>Table1[[#This Row],[Performance Period 3 Denominator]]</f>
        <v>Did not submit data for a third performance period.</v>
      </c>
      <c r="U19" s="32" t="str">
        <f>Table1[[#This Row],[Performance Period 3 Rate]]</f>
        <v>Did not submit data for a third performance period.</v>
      </c>
    </row>
    <row r="20" spans="1:21" ht="60" x14ac:dyDescent="0.25">
      <c r="A20" s="34">
        <f>Table1[[#This Row],['#]]</f>
        <v>17</v>
      </c>
      <c r="B20" s="34" t="str">
        <f>Table1[[#This Row],[Submitting Organization]]</f>
        <v>MassHealth Office of Clinical Affairs</v>
      </c>
      <c r="C20" s="20" t="str">
        <f>Table1[[#This Row],[Measure Name]]</f>
        <v>Community Tenure</v>
      </c>
      <c r="D20" s="42" t="str">
        <f>Table1[[#This Row],[NQF Number]]</f>
        <v>No NQF Number</v>
      </c>
      <c r="E20" s="21" t="str">
        <f>Table1[[#This Row],[Condition]]</f>
        <v>Mental Health</v>
      </c>
      <c r="F20" s="21" t="str">
        <f>Table1[[#This Row],[Deviations from Measure Steward]]</f>
        <v>Not applicable - measure is homegrown</v>
      </c>
      <c r="G20" s="21" t="str">
        <f>Table1[[#This Row],[Coverage Type]]</f>
        <v>Medicaid</v>
      </c>
      <c r="H20" s="21" t="str">
        <f>Table1[[#This Row],[Performance Level Reported to the Repository]]</f>
        <v>TBD</v>
      </c>
      <c r="I20" s="21" t="str">
        <f>Table1[[#This Row],[Availability of Performance Data]]</f>
        <v>Data are expected to be available by: TBD - measure results anticipated in late 2021.</v>
      </c>
      <c r="J20" s="22" t="str">
        <f>Table1[[#This Row],[Performance Period 1 Start Date]]</f>
        <v>Performance data are not available at this time.</v>
      </c>
      <c r="K20" s="145" t="str">
        <f>Table1[[#This Row],[Performance Period 1 End Date]]</f>
        <v>Performance data are not available at this time.</v>
      </c>
      <c r="L20" s="22" t="str">
        <f>Table1[[#This Row],[Performance Period 1 Denominator]]</f>
        <v>Performance data are not available at this time.</v>
      </c>
      <c r="M20" s="32" t="str">
        <f>Table1[[#This Row],[Performance Period 1 Rate]]</f>
        <v>Performance data are not available at this time.</v>
      </c>
      <c r="N20" s="140" t="str">
        <f>Table1[[#This Row],[Performance Period 2 Start Date]]</f>
        <v>Performance data are not available at this time.</v>
      </c>
      <c r="O20" s="22" t="str">
        <f>Table1[[#This Row],[Performance Period 2 End Date]]</f>
        <v>Performance data are not available at this time.</v>
      </c>
      <c r="P20" s="22" t="str">
        <f>Table1[[#This Row],[Performance Period 2 Denominator]]</f>
        <v>Performance data are not available at this time.</v>
      </c>
      <c r="Q20" s="32" t="str">
        <f>Table1[[#This Row],[Performance Period 2 Rate]]</f>
        <v>Performance data are not available at this time.</v>
      </c>
      <c r="R20" s="22" t="str">
        <f>Table1[[#This Row],[Performance Period 3 Start Date]]</f>
        <v>Performance data are not available at this time.</v>
      </c>
      <c r="S20" s="140" t="str">
        <f>Table1[[#This Row],[Performance Period 3 End Date]]</f>
        <v>Performance data are not available at this time.</v>
      </c>
      <c r="T20" s="22" t="str">
        <f>Table1[[#This Row],[Performance Period 3 Denominator]]</f>
        <v>Performance data are not available at this time.</v>
      </c>
      <c r="U20" s="32" t="str">
        <f>Table1[[#This Row],[Performance Period 3 Rate]]</f>
        <v>Performance data are not available at this time.</v>
      </c>
    </row>
    <row r="21" spans="1:21" ht="75" x14ac:dyDescent="0.25">
      <c r="A21" s="34">
        <f>Table1[[#This Row],['#]]</f>
        <v>18</v>
      </c>
      <c r="B21" s="34" t="str">
        <f>Table1[[#This Row],[Submitting Organization]]</f>
        <v>MassHealth Office of Clinical Affairs</v>
      </c>
      <c r="C21" s="20" t="str">
        <f>Table1[[#This Row],[Measure Name]]</f>
        <v>Emergency Department Visits for Adults with Mental Illness and/or Substance Addiction</v>
      </c>
      <c r="D21" s="42" t="str">
        <f>Table1[[#This Row],[NQF Number]]</f>
        <v>No NQF Number</v>
      </c>
      <c r="E21" s="21" t="str">
        <f>Table1[[#This Row],[Condition]]</f>
        <v>Mental Health, Substance Abuse</v>
      </c>
      <c r="F21" s="21" t="str">
        <f>Table1[[#This Row],[Deviations from Measure Steward]]</f>
        <v>Not applicable - measure is homegrown</v>
      </c>
      <c r="G21" s="21" t="str">
        <f>Table1[[#This Row],[Coverage Type]]</f>
        <v>Medicaid</v>
      </c>
      <c r="H21" s="21" t="str">
        <f>Table1[[#This Row],[Performance Level Reported to the Repository]]</f>
        <v>TBD</v>
      </c>
      <c r="I21" s="21" t="str">
        <f>Table1[[#This Row],[Availability of Performance Data]]</f>
        <v>Data are expected to be available by: TBD - measure results anticipated in late 2021.</v>
      </c>
      <c r="J21" s="22" t="str">
        <f>Table1[[#This Row],[Performance Period 1 Start Date]]</f>
        <v>Performance data are not available at this time.</v>
      </c>
      <c r="K21" s="145" t="str">
        <f>Table1[[#This Row],[Performance Period 1 End Date]]</f>
        <v>Performance data are not available at this time.</v>
      </c>
      <c r="L21" s="22" t="str">
        <f>Table1[[#This Row],[Performance Period 1 Denominator]]</f>
        <v>Performance data are not available at this time.</v>
      </c>
      <c r="M21" s="32" t="str">
        <f>Table1[[#This Row],[Performance Period 1 Rate]]</f>
        <v>Performance data are not available at this time.</v>
      </c>
      <c r="N21" s="140" t="str">
        <f>Table1[[#This Row],[Performance Period 2 Start Date]]</f>
        <v>Performance data are not available at this time.</v>
      </c>
      <c r="O21" s="22" t="str">
        <f>Table1[[#This Row],[Performance Period 2 End Date]]</f>
        <v>Performance data are not available at this time.</v>
      </c>
      <c r="P21" s="22" t="str">
        <f>Table1[[#This Row],[Performance Period 2 Denominator]]</f>
        <v>Performance data are not available at this time.</v>
      </c>
      <c r="Q21" s="32" t="str">
        <f>Table1[[#This Row],[Performance Period 2 Rate]]</f>
        <v>Performance data are not available at this time.</v>
      </c>
      <c r="R21" s="22" t="str">
        <f>Table1[[#This Row],[Performance Period 3 Start Date]]</f>
        <v>Performance data are not available at this time.</v>
      </c>
      <c r="S21" s="140" t="str">
        <f>Table1[[#This Row],[Performance Period 3 End Date]]</f>
        <v>Performance data are not available at this time.</v>
      </c>
      <c r="T21" s="22" t="str">
        <f>Table1[[#This Row],[Performance Period 3 Denominator]]</f>
        <v>Performance data are not available at this time.</v>
      </c>
      <c r="U21" s="32" t="str">
        <f>Table1[[#This Row],[Performance Period 3 Rate]]</f>
        <v>Performance data are not available at this time.</v>
      </c>
    </row>
    <row r="22" spans="1:21" ht="45" x14ac:dyDescent="0.25">
      <c r="A22" s="34">
        <f>Table1[[#This Row],['#]]</f>
        <v>19</v>
      </c>
      <c r="B22" s="34" t="str">
        <f>Table1[[#This Row],[Submitting Organization]]</f>
        <v>NYS Department of Health</v>
      </c>
      <c r="C22" s="20" t="str">
        <f>Table1[[#This Row],[Measure Name]]</f>
        <v>Risk-Adjusted Low Birth Weight</v>
      </c>
      <c r="D22" s="42" t="str">
        <f>Table1[[#This Row],[NQF Number]]</f>
        <v>No NQF Number</v>
      </c>
      <c r="E22" s="21" t="str">
        <f>Table1[[#This Row],[Condition]]</f>
        <v>Pregnancy</v>
      </c>
      <c r="F22" s="21" t="str">
        <f>Table1[[#This Row],[Deviations from Measure Steward]]</f>
        <v>Not applicable - measure is homegrown</v>
      </c>
      <c r="G22" s="21" t="str">
        <f>Table1[[#This Row],[Coverage Type]]</f>
        <v>Medicaid, Commercial, Other</v>
      </c>
      <c r="H22" s="21" t="str">
        <f>Table1[[#This Row],[Performance Level Reported to the Repository]]</f>
        <v>Aggregated rate for health plans</v>
      </c>
      <c r="I22" s="21" t="str">
        <f>Table1[[#This Row],[Availability of Performance Data]]</f>
        <v xml:space="preserve">Data are expected to be available by: September 2020 </v>
      </c>
      <c r="J22" s="22" t="str">
        <f>Table1[[#This Row],[Performance Period 1 Start Date]]</f>
        <v>Performance data are not available at this time.</v>
      </c>
      <c r="K22" s="145" t="str">
        <f>Table1[[#This Row],[Performance Period 1 End Date]]</f>
        <v>Performance data are not available at this time.</v>
      </c>
      <c r="L22" s="22" t="str">
        <f>Table1[[#This Row],[Performance Period 1 Denominator]]</f>
        <v>Performance data are not available at this time.</v>
      </c>
      <c r="M22" s="32" t="str">
        <f>Table1[[#This Row],[Performance Period 1 Rate]]</f>
        <v>Performance data are not available at this time.</v>
      </c>
      <c r="N22" s="140" t="str">
        <f>Table1[[#This Row],[Performance Period 2 Start Date]]</f>
        <v>Performance data are not available at this time.</v>
      </c>
      <c r="O22" s="22" t="str">
        <f>Table1[[#This Row],[Performance Period 2 End Date]]</f>
        <v>Performance data are not available at this time.</v>
      </c>
      <c r="P22" s="22" t="str">
        <f>Table1[[#This Row],[Performance Period 2 Denominator]]</f>
        <v>Performance data are not available at this time.</v>
      </c>
      <c r="Q22" s="32" t="str">
        <f>Table1[[#This Row],[Performance Period 2 Rate]]</f>
        <v>Performance data are not available at this time.</v>
      </c>
      <c r="R22" s="22" t="str">
        <f>Table1[[#This Row],[Performance Period 3 Start Date]]</f>
        <v>Performance data are not available at this time.</v>
      </c>
      <c r="S22" s="140" t="str">
        <f>Table1[[#This Row],[Performance Period 3 End Date]]</f>
        <v>Performance data are not available at this time.</v>
      </c>
      <c r="T22" s="22" t="str">
        <f>Table1[[#This Row],[Performance Period 3 Denominator]]</f>
        <v>Performance data are not available at this time.</v>
      </c>
      <c r="U22" s="32" t="str">
        <f>Table1[[#This Row],[Performance Period 3 Rate]]</f>
        <v>Performance data are not available at this time.</v>
      </c>
    </row>
    <row r="23" spans="1:21" ht="45" x14ac:dyDescent="0.25">
      <c r="A23" s="34">
        <f>Table1[[#This Row],['#]]</f>
        <v>20</v>
      </c>
      <c r="B23" s="34" t="str">
        <f>Table1[[#This Row],[Submitting Organization]]</f>
        <v>NYS Department of Health</v>
      </c>
      <c r="C23" s="20" t="str">
        <f>Table1[[#This Row],[Measure Name]]</f>
        <v>Risk-Adjusted Primary Cesarean Section</v>
      </c>
      <c r="D23" s="42" t="str">
        <f>Table1[[#This Row],[NQF Number]]</f>
        <v>No NQF Number</v>
      </c>
      <c r="E23" s="21" t="str">
        <f>Table1[[#This Row],[Condition]]</f>
        <v>Pregnancy</v>
      </c>
      <c r="F23" s="21" t="str">
        <f>Table1[[#This Row],[Deviations from Measure Steward]]</f>
        <v>Not applicable - measure is homegrown</v>
      </c>
      <c r="G23" s="21" t="str">
        <f>Table1[[#This Row],[Coverage Type]]</f>
        <v>Medicaid, Commercial, Other</v>
      </c>
      <c r="H23" s="21" t="str">
        <f>Table1[[#This Row],[Performance Level Reported to the Repository]]</f>
        <v>Aggregated rate for health plans</v>
      </c>
      <c r="I23" s="21" t="str">
        <f>Table1[[#This Row],[Availability of Performance Data]]</f>
        <v xml:space="preserve">Data are expected to be available by: September 2020 </v>
      </c>
      <c r="J23" s="22" t="str">
        <f>Table1[[#This Row],[Performance Period 1 Start Date]]</f>
        <v>Performance data are not available at this time.</v>
      </c>
      <c r="K23" s="145" t="str">
        <f>Table1[[#This Row],[Performance Period 1 End Date]]</f>
        <v>Performance data are not available at this time.</v>
      </c>
      <c r="L23" s="22" t="str">
        <f>Table1[[#This Row],[Performance Period 1 Denominator]]</f>
        <v>Performance data are not available at this time.</v>
      </c>
      <c r="M23" s="32" t="str">
        <f>Table1[[#This Row],[Performance Period 1 Rate]]</f>
        <v>Performance data are not available at this time.</v>
      </c>
      <c r="N23" s="140" t="str">
        <f>Table1[[#This Row],[Performance Period 2 Start Date]]</f>
        <v>Performance data are not available at this time.</v>
      </c>
      <c r="O23" s="22" t="str">
        <f>Table1[[#This Row],[Performance Period 2 End Date]]</f>
        <v>Performance data are not available at this time.</v>
      </c>
      <c r="P23" s="22" t="str">
        <f>Table1[[#This Row],[Performance Period 2 Denominator]]</f>
        <v>Performance data are not available at this time.</v>
      </c>
      <c r="Q23" s="32" t="str">
        <f>Table1[[#This Row],[Performance Period 2 Rate]]</f>
        <v>Performance data are not available at this time.</v>
      </c>
      <c r="R23" s="22" t="str">
        <f>Table1[[#This Row],[Performance Period 3 Start Date]]</f>
        <v>Performance data are not available at this time.</v>
      </c>
      <c r="S23" s="140" t="str">
        <f>Table1[[#This Row],[Performance Period 3 End Date]]</f>
        <v>Performance data are not available at this time.</v>
      </c>
      <c r="T23" s="22" t="str">
        <f>Table1[[#This Row],[Performance Period 3 Denominator]]</f>
        <v>Performance data are not available at this time.</v>
      </c>
      <c r="U23" s="32" t="str">
        <f>Table1[[#This Row],[Performance Period 3 Rate]]</f>
        <v>Performance data are not available at this time.</v>
      </c>
    </row>
    <row r="24" spans="1:21" ht="45" x14ac:dyDescent="0.25">
      <c r="A24" s="34">
        <f>Table1[[#This Row],['#]]</f>
        <v>21</v>
      </c>
      <c r="B24" s="34" t="str">
        <f>Table1[[#This Row],[Submitting Organization]]</f>
        <v>NYS Department of Health</v>
      </c>
      <c r="C24" s="20" t="str">
        <f>Table1[[#This Row],[Measure Name]]</f>
        <v>Vaginal Births after Cesarean Section</v>
      </c>
      <c r="D24" s="42" t="str">
        <f>Table1[[#This Row],[NQF Number]]</f>
        <v>No NQF Number</v>
      </c>
      <c r="E24" s="21" t="str">
        <f>Table1[[#This Row],[Condition]]</f>
        <v>Pregnancy</v>
      </c>
      <c r="F24" s="21" t="str">
        <f>Table1[[#This Row],[Deviations from Measure Steward]]</f>
        <v>Not applicable - measure is homegrown</v>
      </c>
      <c r="G24" s="21" t="str">
        <f>Table1[[#This Row],[Coverage Type]]</f>
        <v>Medicaid, Commercial, Other</v>
      </c>
      <c r="H24" s="21" t="str">
        <f>Table1[[#This Row],[Performance Level Reported to the Repository]]</f>
        <v>Aggregated rate for health plans</v>
      </c>
      <c r="I24" s="21" t="str">
        <f>Table1[[#This Row],[Availability of Performance Data]]</f>
        <v xml:space="preserve">Data are expected to be available by: September 2020 </v>
      </c>
      <c r="J24" s="22" t="str">
        <f>Table1[[#This Row],[Performance Period 1 Start Date]]</f>
        <v>Performance data are not available at this time.</v>
      </c>
      <c r="K24" s="145" t="str">
        <f>Table1[[#This Row],[Performance Period 1 End Date]]</f>
        <v>Performance data are not available at this time.</v>
      </c>
      <c r="L24" s="22" t="str">
        <f>Table1[[#This Row],[Performance Period 1 Denominator]]</f>
        <v>Performance data are not available at this time.</v>
      </c>
      <c r="M24" s="32" t="str">
        <f>Table1[[#This Row],[Performance Period 1 Rate]]</f>
        <v>Performance data are not available at this time.</v>
      </c>
      <c r="N24" s="140" t="str">
        <f>Table1[[#This Row],[Performance Period 2 Start Date]]</f>
        <v>Performance data are not available at this time.</v>
      </c>
      <c r="O24" s="22" t="str">
        <f>Table1[[#This Row],[Performance Period 2 End Date]]</f>
        <v>Performance data are not available at this time.</v>
      </c>
      <c r="P24" s="22" t="str">
        <f>Table1[[#This Row],[Performance Period 2 Denominator]]</f>
        <v>Performance data are not available at this time.</v>
      </c>
      <c r="Q24" s="32" t="str">
        <f>Table1[[#This Row],[Performance Period 2 Rate]]</f>
        <v>Performance data are not available at this time.</v>
      </c>
      <c r="R24" s="22" t="str">
        <f>Table1[[#This Row],[Performance Period 3 Start Date]]</f>
        <v>Performance data are not available at this time.</v>
      </c>
      <c r="S24" s="140" t="str">
        <f>Table1[[#This Row],[Performance Period 3 End Date]]</f>
        <v>Performance data are not available at this time.</v>
      </c>
      <c r="T24" s="22" t="str">
        <f>Table1[[#This Row],[Performance Period 3 Denominator]]</f>
        <v>Performance data are not available at this time.</v>
      </c>
      <c r="U24" s="32" t="str">
        <f>Table1[[#This Row],[Performance Period 3 Rate]]</f>
        <v>Performance data are not available at this time.</v>
      </c>
    </row>
    <row r="25" spans="1:21" ht="45" x14ac:dyDescent="0.25">
      <c r="A25" s="34">
        <f>Table1[[#This Row],['#]]</f>
        <v>22</v>
      </c>
      <c r="B25" s="34" t="str">
        <f>Table1[[#This Row],[Submitting Organization]]</f>
        <v>Oregon Health Authority Health Analytics</v>
      </c>
      <c r="C25" s="20" t="str">
        <f>Table1[[#This Row],[Measure Name]]</f>
        <v>PC 01: Elective Delivery</v>
      </c>
      <c r="D25" s="42">
        <f>Table1[[#This Row],[NQF Number]]</f>
        <v>469</v>
      </c>
      <c r="E25" s="21" t="str">
        <f>Table1[[#This Row],[Condition]]</f>
        <v>Pregnancy</v>
      </c>
      <c r="F25" s="21" t="str">
        <f>Table1[[#This Row],[Deviations from Measure Steward]]</f>
        <v>No deviations from the measure steward (n/a)</v>
      </c>
      <c r="G25" s="21" t="str">
        <f>Table1[[#This Row],[Coverage Type]]</f>
        <v>Medicaid</v>
      </c>
      <c r="H25" s="21" t="str">
        <f>Table1[[#This Row],[Performance Level Reported to the Repository]]</f>
        <v>State</v>
      </c>
      <c r="I25" s="21" t="str">
        <f>Table1[[#This Row],[Availability of Performance Data]]</f>
        <v>Performance data are available.</v>
      </c>
      <c r="J25" s="22" t="str">
        <f>Table1[[#This Row],[Performance Period 1 Start Date]]</f>
        <v>01/01/2017</v>
      </c>
      <c r="K25" s="145" t="str">
        <f>Table1[[#This Row],[Performance Period 1 End Date]]</f>
        <v>12/31/2017</v>
      </c>
      <c r="L25" s="70">
        <f>Table1[[#This Row],[Performance Period 1 Denominator]]</f>
        <v>2932</v>
      </c>
      <c r="M25" s="32">
        <f>Table1[[#This Row],[Performance Period 1 Rate]]</f>
        <v>1.3642564802182811E-2</v>
      </c>
      <c r="N25" s="140" t="str">
        <f>Table1[[#This Row],[Performance Period 2 Start Date]]</f>
        <v>01/01/2016</v>
      </c>
      <c r="O25" s="22" t="str">
        <f>Table1[[#This Row],[Performance Period 2 End Date]]</f>
        <v>12/31/2016</v>
      </c>
      <c r="P25" s="70">
        <f>Table1[[#This Row],[Performance Period 2 Denominator]]</f>
        <v>2732</v>
      </c>
      <c r="Q25" s="32">
        <f>Table1[[#This Row],[Performance Period 2 Rate]]</f>
        <v>2.2693997071742314E-2</v>
      </c>
      <c r="R25" s="22" t="str">
        <f>Table1[[#This Row],[Performance Period 3 Start Date]]</f>
        <v>Did not submit data for a third performance period.</v>
      </c>
      <c r="S25" s="140" t="str">
        <f>Table1[[#This Row],[Performance Period 3 End Date]]</f>
        <v>Did not submit data for a third performance period.</v>
      </c>
      <c r="T25" s="22" t="str">
        <f>Table1[[#This Row],[Performance Period 3 Denominator]]</f>
        <v>Did not submit data for a third performance period.</v>
      </c>
      <c r="U25" s="32" t="str">
        <f>Table1[[#This Row],[Performance Period 3 Rate]]</f>
        <v>Did not submit data for a third performance period.</v>
      </c>
    </row>
    <row r="26" spans="1:21" ht="75" x14ac:dyDescent="0.25">
      <c r="A26" s="34">
        <f>Table1[[#This Row],['#]]</f>
        <v>23</v>
      </c>
      <c r="B26" s="34" t="str">
        <f>Table1[[#This Row],[Submitting Organization]]</f>
        <v>Integrated Healthcare Association</v>
      </c>
      <c r="C26" s="20" t="str">
        <f>Table1[[#This Row],[Measure Name]]</f>
        <v>Proportion of Days Covered by Medications: RAS Antagonists</v>
      </c>
      <c r="D26" s="42">
        <f>Table1[[#This Row],[NQF Number]]</f>
        <v>541</v>
      </c>
      <c r="E26" s="21" t="str">
        <f>Table1[[#This Row],[Condition]]</f>
        <v>Cardiovascular</v>
      </c>
      <c r="F26" s="21" t="str">
        <f>Table1[[#This Row],[Deviations from Measure Steward]]</f>
        <v>Measure does deviate from the steward (Modified PQA measure so value sets are in alignment with HEDIS digital measure formatting)</v>
      </c>
      <c r="G26" s="21" t="str">
        <f>Table1[[#This Row],[Coverage Type]]</f>
        <v>Medicaid, Medicare, Commercial</v>
      </c>
      <c r="H26" s="21" t="str">
        <f>Table1[[#This Row],[Performance Level Reported to the Repository]]</f>
        <v>Aggregated rate for providers (e.g., primary care practices, hospitals)</v>
      </c>
      <c r="I26" s="21" t="str">
        <f>Table1[[#This Row],[Availability of Performance Data]]</f>
        <v>Performance data are available.</v>
      </c>
      <c r="J26" s="22" t="str">
        <f>Table1[[#This Row],[Performance Period 1 Start Date]]</f>
        <v>01/01/2018</v>
      </c>
      <c r="K26" s="145">
        <f>Table1[[#This Row],[Performance Period 1 End Date]]</f>
        <v>43465</v>
      </c>
      <c r="L26" s="70">
        <f>Table1[[#This Row],[Performance Period 1 Denominator]]</f>
        <v>679419</v>
      </c>
      <c r="M26" s="32">
        <f>Table1[[#This Row],[Performance Period 1 Rate]]</f>
        <v>0.7714355942356631</v>
      </c>
      <c r="N26" s="140" t="str">
        <f>Table1[[#This Row],[Performance Period 2 Start Date]]</f>
        <v>Did not submit data for a second performance period.</v>
      </c>
      <c r="O26" s="22" t="str">
        <f>Table1[[#This Row],[Performance Period 2 End Date]]</f>
        <v>Did not submit data for a second performance period.</v>
      </c>
      <c r="P26" s="22" t="str">
        <f>Table1[[#This Row],[Performance Period 2 Denominator]]</f>
        <v>Did not submit data for a second performance period.</v>
      </c>
      <c r="Q26" s="32" t="str">
        <f>Table1[[#This Row],[Performance Period 2 Rate]]</f>
        <v>Did not submit data for a second performance period.</v>
      </c>
      <c r="R26" s="22" t="str">
        <f>Table1[[#This Row],[Performance Period 3 Start Date]]</f>
        <v>Did not submit data for a third performance period.</v>
      </c>
      <c r="S26" s="140" t="str">
        <f>Table1[[#This Row],[Performance Period 3 End Date]]</f>
        <v>Did not submit data for a third performance period.</v>
      </c>
      <c r="T26" s="22" t="str">
        <f>Table1[[#This Row],[Performance Period 3 Denominator]]</f>
        <v>Did not submit data for a third performance period.</v>
      </c>
      <c r="U26" s="32" t="str">
        <f>Table1[[#This Row],[Performance Period 3 Rate]]</f>
        <v>Did not submit data for a third performance period.</v>
      </c>
    </row>
    <row r="27" spans="1:21" ht="75" x14ac:dyDescent="0.25">
      <c r="A27" s="34">
        <f>Table1[[#This Row],['#]]</f>
        <v>24</v>
      </c>
      <c r="B27" s="34" t="str">
        <f>Table1[[#This Row],[Submitting Organization]]</f>
        <v>Integrated Healthcare Association</v>
      </c>
      <c r="C27" s="20" t="str">
        <f>Table1[[#This Row],[Measure Name]]</f>
        <v>Proportion of Days Covered by Medications: Statins</v>
      </c>
      <c r="D27" s="42">
        <f>Table1[[#This Row],[NQF Number]]</f>
        <v>541</v>
      </c>
      <c r="E27" s="21" t="str">
        <f>Table1[[#This Row],[Condition]]</f>
        <v>Cardiovascular</v>
      </c>
      <c r="F27" s="21" t="str">
        <f>Table1[[#This Row],[Deviations from Measure Steward]]</f>
        <v>Measure does deviate from the steward (Modified PQA measure so value sets are in alignment with HEDIS digital measure formatting)</v>
      </c>
      <c r="G27" s="21" t="str">
        <f>Table1[[#This Row],[Coverage Type]]</f>
        <v>Medicaid, Medicare, Commercial</v>
      </c>
      <c r="H27" s="21" t="str">
        <f>Table1[[#This Row],[Performance Level Reported to the Repository]]</f>
        <v>Aggregated rate for providers (e.g., primary care practices, hospitals)</v>
      </c>
      <c r="I27" s="21" t="str">
        <f>Table1[[#This Row],[Availability of Performance Data]]</f>
        <v>Performance data are available.</v>
      </c>
      <c r="J27" s="22" t="str">
        <f>Table1[[#This Row],[Performance Period 1 Start Date]]</f>
        <v>01/01/2018</v>
      </c>
      <c r="K27" s="145">
        <f>Table1[[#This Row],[Performance Period 1 End Date]]</f>
        <v>43465</v>
      </c>
      <c r="L27" s="70">
        <f>Table1[[#This Row],[Performance Period 1 Denominator]]</f>
        <v>630086</v>
      </c>
      <c r="M27" s="32">
        <f>Table1[[#This Row],[Performance Period 1 Rate]]</f>
        <v>0.7240741740016442</v>
      </c>
      <c r="N27" s="140" t="str">
        <f>Table1[[#This Row],[Performance Period 2 Start Date]]</f>
        <v>Did not submit data for a second performance period.</v>
      </c>
      <c r="O27" s="22" t="str">
        <f>Table1[[#This Row],[Performance Period 2 End Date]]</f>
        <v>Did not submit data for a second performance period.</v>
      </c>
      <c r="P27" s="22" t="str">
        <f>Table1[[#This Row],[Performance Period 2 Denominator]]</f>
        <v>Did not submit data for a second performance period.</v>
      </c>
      <c r="Q27" s="32" t="str">
        <f>Table1[[#This Row],[Performance Period 2 Rate]]</f>
        <v>Did not submit data for a second performance period.</v>
      </c>
      <c r="R27" s="22" t="str">
        <f>Table1[[#This Row],[Performance Period 3 Start Date]]</f>
        <v>Did not submit data for a third performance period.</v>
      </c>
      <c r="S27" s="140" t="str">
        <f>Table1[[#This Row],[Performance Period 3 End Date]]</f>
        <v>Did not submit data for a third performance period.</v>
      </c>
      <c r="T27" s="22" t="str">
        <f>Table1[[#This Row],[Performance Period 3 Denominator]]</f>
        <v>Did not submit data for a third performance period.</v>
      </c>
      <c r="U27" s="32" t="str">
        <f>Table1[[#This Row],[Performance Period 3 Rate]]</f>
        <v>Did not submit data for a third performance period.</v>
      </c>
    </row>
    <row r="28" spans="1:21" ht="75" x14ac:dyDescent="0.25">
      <c r="A28" s="34">
        <f>Table1[[#This Row],['#]]</f>
        <v>25</v>
      </c>
      <c r="B28" s="34" t="str">
        <f>Table1[[#This Row],[Submitting Organization]]</f>
        <v>Integrated Healthcare Association</v>
      </c>
      <c r="C28" s="20" t="str">
        <f>Table1[[#This Row],[Measure Name]]</f>
        <v>Proportion of Days Covered by Medications: Oral Diabetes Medications</v>
      </c>
      <c r="D28" s="42">
        <f>Table1[[#This Row],[NQF Number]]</f>
        <v>541</v>
      </c>
      <c r="E28" s="21" t="str">
        <f>Table1[[#This Row],[Condition]]</f>
        <v>Diabetes</v>
      </c>
      <c r="F28" s="21" t="str">
        <f>Table1[[#This Row],[Deviations from Measure Steward]]</f>
        <v>Measure does deviate from the steward (Modified PQA measure so value sets are in alignment with HEDIS digital measure formatting)</v>
      </c>
      <c r="G28" s="21" t="str">
        <f>Table1[[#This Row],[Coverage Type]]</f>
        <v>Medicaid, Medicare, Commercial</v>
      </c>
      <c r="H28" s="21" t="str">
        <f>Table1[[#This Row],[Performance Level Reported to the Repository]]</f>
        <v>Aggregated rate for providers (e.g., primary care practices, hospitals)</v>
      </c>
      <c r="I28" s="21" t="str">
        <f>Table1[[#This Row],[Availability of Performance Data]]</f>
        <v>Performance data are available.</v>
      </c>
      <c r="J28" s="22" t="str">
        <f>Table1[[#This Row],[Performance Period 1 Start Date]]</f>
        <v>01/01/2018</v>
      </c>
      <c r="K28" s="145">
        <f>Table1[[#This Row],[Performance Period 1 End Date]]</f>
        <v>43465</v>
      </c>
      <c r="L28" s="70">
        <f>Table1[[#This Row],[Performance Period 1 Denominator]]</f>
        <v>273495</v>
      </c>
      <c r="M28" s="32">
        <f>Table1[[#This Row],[Performance Period 1 Rate]]</f>
        <v>0.72635331541710091</v>
      </c>
      <c r="N28" s="140" t="str">
        <f>Table1[[#This Row],[Performance Period 2 Start Date]]</f>
        <v>Did not submit data for a second performance period.</v>
      </c>
      <c r="O28" s="22" t="str">
        <f>Table1[[#This Row],[Performance Period 2 End Date]]</f>
        <v>Did not submit data for a second performance period.</v>
      </c>
      <c r="P28" s="22" t="str">
        <f>Table1[[#This Row],[Performance Period 2 Denominator]]</f>
        <v>Did not submit data for a second performance period.</v>
      </c>
      <c r="Q28" s="32" t="str">
        <f>Table1[[#This Row],[Performance Period 2 Rate]]</f>
        <v>Did not submit data for a second performance period.</v>
      </c>
      <c r="R28" s="22" t="str">
        <f>Table1[[#This Row],[Performance Period 3 Start Date]]</f>
        <v>Did not submit data for a third performance period.</v>
      </c>
      <c r="S28" s="140" t="str">
        <f>Table1[[#This Row],[Performance Period 3 End Date]]</f>
        <v>Did not submit data for a third performance period.</v>
      </c>
      <c r="T28" s="22" t="str">
        <f>Table1[[#This Row],[Performance Period 3 Denominator]]</f>
        <v>Did not submit data for a third performance period.</v>
      </c>
      <c r="U28" s="32" t="str">
        <f>Table1[[#This Row],[Performance Period 3 Rate]]</f>
        <v>Did not submit data for a third performance period.</v>
      </c>
    </row>
    <row r="29" spans="1:21" ht="60" x14ac:dyDescent="0.25">
      <c r="A29" s="34">
        <f>Table1[[#This Row],['#]]</f>
        <v>26</v>
      </c>
      <c r="B29" s="34" t="str">
        <f>Table1[[#This Row],[Submitting Organization]]</f>
        <v>Integrated Healthcare Association</v>
      </c>
      <c r="C29" s="20" t="str">
        <f>Table1[[#This Row],[Measure Name]]</f>
        <v>Encounter Rate by Service Type</v>
      </c>
      <c r="D29" s="42" t="str">
        <f>Table1[[#This Row],[NQF Number]]</f>
        <v>No NQF Number</v>
      </c>
      <c r="E29" s="21" t="str">
        <f>Table1[[#This Row],[Condition]]</f>
        <v>NA</v>
      </c>
      <c r="F29" s="21" t="str">
        <f>Table1[[#This Row],[Deviations from Measure Steward]]</f>
        <v>Not applicable - measure is homegrown</v>
      </c>
      <c r="G29" s="21" t="str">
        <f>Table1[[#This Row],[Coverage Type]]</f>
        <v>Medicaid, Medicare, Commercial</v>
      </c>
      <c r="H29" s="21" t="str">
        <f>Table1[[#This Row],[Performance Level Reported to the Repository]]</f>
        <v>Aggregated rate for providers (e.g., primary care practices, hospitals)</v>
      </c>
      <c r="I29" s="21" t="str">
        <f>Table1[[#This Row],[Availability of Performance Data]]</f>
        <v>Performance data are available.</v>
      </c>
      <c r="J29" s="22" t="str">
        <f>Table1[[#This Row],[Performance Period 1 Start Date]]</f>
        <v>01/01/2018</v>
      </c>
      <c r="K29" s="145">
        <f>Table1[[#This Row],[Performance Period 1 End Date]]</f>
        <v>43465</v>
      </c>
      <c r="L29" s="70" t="str">
        <f>Table1[[#This Row],[Performance Period 1 Denominator]]</f>
        <v>3,162,308 member years</v>
      </c>
      <c r="M29" s="77" t="str">
        <f>Table1[[#This Row],[Performance Period 1 Rate]]</f>
        <v>7.33 encounters/claims per member years</v>
      </c>
      <c r="N29" s="140" t="str">
        <f>Table1[[#This Row],[Performance Period 2 Start Date]]</f>
        <v>01/01/2017</v>
      </c>
      <c r="O29" s="22" t="str">
        <f>Table1[[#This Row],[Performance Period 2 End Date]]</f>
        <v>12/31/2017</v>
      </c>
      <c r="P29" s="70" t="str">
        <f>Table1[[#This Row],[Performance Period 2 Denominator]]</f>
        <v>3,160,650 member years</v>
      </c>
      <c r="Q29" s="32" t="str">
        <f>Table1[[#This Row],[Performance Period 2 Rate]]</f>
        <v>7.60 encounters/claims per member years</v>
      </c>
      <c r="R29" s="22" t="str">
        <f>Table1[[#This Row],[Performance Period 3 Start Date]]</f>
        <v>Did not submit data for a third performance period.</v>
      </c>
      <c r="S29" s="140" t="str">
        <f>Table1[[#This Row],[Performance Period 3 End Date]]</f>
        <v>Did not submit data for a third performance period.</v>
      </c>
      <c r="T29" s="22" t="str">
        <f>Table1[[#This Row],[Performance Period 3 Denominator]]</f>
        <v>Did not submit data for a third performance period.</v>
      </c>
      <c r="U29" s="32" t="str">
        <f>Table1[[#This Row],[Performance Period 3 Rate]]</f>
        <v>Did not submit data for a third performance period.</v>
      </c>
    </row>
    <row r="30" spans="1:21" ht="60" x14ac:dyDescent="0.25">
      <c r="A30" s="34">
        <f>Table1[[#This Row],['#]]</f>
        <v>27</v>
      </c>
      <c r="B30" s="34" t="str">
        <f>Table1[[#This Row],[Submitting Organization]]</f>
        <v>Integrated Healthcare Association</v>
      </c>
      <c r="C30" s="20" t="str">
        <f>Table1[[#This Row],[Measure Name]]</f>
        <v>Generic Prescribing Overall</v>
      </c>
      <c r="D30" s="42" t="str">
        <f>Table1[[#This Row],[NQF Number]]</f>
        <v>No NQF Number</v>
      </c>
      <c r="E30" s="21" t="str">
        <f>Table1[[#This Row],[Condition]]</f>
        <v>NA</v>
      </c>
      <c r="F30" s="21" t="str">
        <f>Table1[[#This Row],[Deviations from Measure Steward]]</f>
        <v>Not applicable - measure is homegrown</v>
      </c>
      <c r="G30" s="21" t="str">
        <f>Table1[[#This Row],[Coverage Type]]</f>
        <v>Medicaid, Commercial</v>
      </c>
      <c r="H30" s="21" t="str">
        <f>Table1[[#This Row],[Performance Level Reported to the Repository]]</f>
        <v>Aggregated rate for providers (e.g., primary care practices, hospitals)</v>
      </c>
      <c r="I30" s="21" t="str">
        <f>Table1[[#This Row],[Availability of Performance Data]]</f>
        <v>Performance data are available.</v>
      </c>
      <c r="J30" s="22" t="str">
        <f>Table1[[#This Row],[Performance Period 1 Start Date]]</f>
        <v>01/01/2018</v>
      </c>
      <c r="K30" s="145">
        <f>Table1[[#This Row],[Performance Period 1 End Date]]</f>
        <v>43465</v>
      </c>
      <c r="L30" s="70">
        <f>Table1[[#This Row],[Performance Period 1 Denominator]]</f>
        <v>72424742</v>
      </c>
      <c r="M30" s="32">
        <f>Table1[[#This Row],[Performance Period 1 Rate]]</f>
        <v>0.89132958181611477</v>
      </c>
      <c r="N30" s="140" t="str">
        <f>Table1[[#This Row],[Performance Period 2 Start Date]]</f>
        <v>Did not submit data for a second performance period.</v>
      </c>
      <c r="O30" s="22" t="str">
        <f>Table1[[#This Row],[Performance Period 2 End Date]]</f>
        <v>Did not submit data for a second performance period.</v>
      </c>
      <c r="P30" s="22" t="str">
        <f>Table1[[#This Row],[Performance Period 2 Denominator]]</f>
        <v>Did not submit data for a second performance period.</v>
      </c>
      <c r="Q30" s="32" t="str">
        <f>Table1[[#This Row],[Performance Period 2 Rate]]</f>
        <v>Did not submit data for a second performance period.</v>
      </c>
      <c r="R30" s="22" t="str">
        <f>Table1[[#This Row],[Performance Period 3 Start Date]]</f>
        <v>Did not submit data for a third performance period.</v>
      </c>
      <c r="S30" s="140" t="str">
        <f>Table1[[#This Row],[Performance Period 3 End Date]]</f>
        <v>Did not submit data for a third performance period.</v>
      </c>
      <c r="T30" s="22" t="str">
        <f>Table1[[#This Row],[Performance Period 3 Denominator]]</f>
        <v>Did not submit data for a third performance period.</v>
      </c>
      <c r="U30" s="32" t="str">
        <f>Table1[[#This Row],[Performance Period 3 Rate]]</f>
        <v>Did not submit data for a third performance period.</v>
      </c>
    </row>
    <row r="31" spans="1:21" ht="60" x14ac:dyDescent="0.25">
      <c r="A31" s="34">
        <f>Table1[[#This Row],['#]]</f>
        <v>28</v>
      </c>
      <c r="B31" s="34" t="str">
        <f>Table1[[#This Row],[Submitting Organization]]</f>
        <v>Integrated Healthcare Association</v>
      </c>
      <c r="C31" s="20" t="str">
        <f>Table1[[#This Row],[Measure Name]]</f>
        <v>Cervical Cancer Overscreening</v>
      </c>
      <c r="D31" s="42" t="str">
        <f>Table1[[#This Row],[NQF Number]]</f>
        <v>No NQF Number</v>
      </c>
      <c r="E31" s="21" t="str">
        <f>Table1[[#This Row],[Condition]]</f>
        <v>Cancer</v>
      </c>
      <c r="F31" s="21" t="str">
        <f>Table1[[#This Row],[Deviations from Measure Steward]]</f>
        <v>Not applicable - measure is homegrown</v>
      </c>
      <c r="G31" s="21" t="str">
        <f>Table1[[#This Row],[Coverage Type]]</f>
        <v>Medicaid, Commercial</v>
      </c>
      <c r="H31" s="21" t="str">
        <f>Table1[[#This Row],[Performance Level Reported to the Repository]]</f>
        <v>Aggregated rate for providers (e.g., primary care practices, hospitals)</v>
      </c>
      <c r="I31" s="21" t="str">
        <f>Table1[[#This Row],[Availability of Performance Data]]</f>
        <v>Performance data are available.</v>
      </c>
      <c r="J31" s="22" t="str">
        <f>Table1[[#This Row],[Performance Period 1 Start Date]]</f>
        <v>01/01/2018</v>
      </c>
      <c r="K31" s="145">
        <f>Table1[[#This Row],[Performance Period 1 End Date]]</f>
        <v>43465</v>
      </c>
      <c r="L31" s="70">
        <f>Table1[[#This Row],[Performance Period 1 Denominator]]</f>
        <v>1467624</v>
      </c>
      <c r="M31" s="32">
        <f>Table1[[#This Row],[Performance Period 1 Rate]]</f>
        <v>0.20712253274680709</v>
      </c>
      <c r="N31" s="140" t="str">
        <f>Table1[[#This Row],[Performance Period 2 Start Date]]</f>
        <v>01/01/2017</v>
      </c>
      <c r="O31" s="22" t="str">
        <f>Table1[[#This Row],[Performance Period 2 End Date]]</f>
        <v>12/31/2017</v>
      </c>
      <c r="P31" s="70">
        <f>Table1[[#This Row],[Performance Period 2 Denominator]]</f>
        <v>1445091</v>
      </c>
      <c r="Q31" s="32">
        <f>Table1[[#This Row],[Performance Period 2 Rate]]</f>
        <v>0.2142</v>
      </c>
      <c r="R31" s="22" t="str">
        <f>Table1[[#This Row],[Performance Period 3 Start Date]]</f>
        <v>Did not submit data for a third performance period.</v>
      </c>
      <c r="S31" s="140" t="str">
        <f>Table1[[#This Row],[Performance Period 3 End Date]]</f>
        <v>Did not submit data for a third performance period.</v>
      </c>
      <c r="T31" s="22" t="str">
        <f>Table1[[#This Row],[Performance Period 3 Denominator]]</f>
        <v>Did not submit data for a third performance period.</v>
      </c>
      <c r="U31" s="32" t="str">
        <f>Table1[[#This Row],[Performance Period 3 Rate]]</f>
        <v>Did not submit data for a third performance period.</v>
      </c>
    </row>
    <row r="32" spans="1:21" ht="75" x14ac:dyDescent="0.25">
      <c r="A32" s="34">
        <f>Table1[[#This Row],['#]]</f>
        <v>29</v>
      </c>
      <c r="B32" s="34" t="str">
        <f>Table1[[#This Row],[Submitting Organization]]</f>
        <v>Oregon Health Authority Health Analytics</v>
      </c>
      <c r="C32" s="20" t="str">
        <f>Table1[[#This Row],[Measure Name]]</f>
        <v>Disparity Measure: Emergency Department Utilization Among Members with Mental Illness</v>
      </c>
      <c r="D32" s="42" t="str">
        <f>Table1[[#This Row],[NQF Number]]</f>
        <v>No NQF Number</v>
      </c>
      <c r="E32" s="21" t="str">
        <f>Table1[[#This Row],[Condition]]</f>
        <v>Mental Health</v>
      </c>
      <c r="F32" s="21" t="str">
        <f>Table1[[#This Row],[Deviations from Measure Steward]]</f>
        <v xml:space="preserve">Homegrown stratification of HEDIS </v>
      </c>
      <c r="G32" s="21" t="str">
        <f>Table1[[#This Row],[Coverage Type]]</f>
        <v>Medicaid, Dual Medicaid/ Medicare</v>
      </c>
      <c r="H32" s="21" t="str">
        <f>Table1[[#This Row],[Performance Level Reported to the Repository]]</f>
        <v>State</v>
      </c>
      <c r="I32" s="21" t="str">
        <f>Table1[[#This Row],[Availability of Performance Data]]</f>
        <v>Performance data are available.</v>
      </c>
      <c r="J32" s="22" t="str">
        <f>Table1[[#This Row],[Performance Period 1 Start Date]]</f>
        <v>01/01/2019</v>
      </c>
      <c r="K32" s="145">
        <f>Table1[[#This Row],[Performance Period 1 End Date]]</f>
        <v>43830</v>
      </c>
      <c r="L32" s="70" t="str">
        <f>Table1[[#This Row],[Performance Period 1 Denominator]]</f>
        <v>1,810,781 member months</v>
      </c>
      <c r="M32" s="32" t="str">
        <f>Table1[[#This Row],[Performance Period 1 Rate]]</f>
        <v>99.2 visits per member months</v>
      </c>
      <c r="N32" s="140" t="str">
        <f>Table1[[#This Row],[Performance Period 2 Start Date]]</f>
        <v>01/01/2018</v>
      </c>
      <c r="O32" s="22" t="str">
        <f>Table1[[#This Row],[Performance Period 2 End Date]]</f>
        <v>12/31/2018</v>
      </c>
      <c r="P32" s="70" t="str">
        <f>Table1[[#This Row],[Performance Period 2 Denominator]]</f>
        <v>1,628,332 member months</v>
      </c>
      <c r="Q32" s="32" t="str">
        <f>Table1[[#This Row],[Performance Period 2 Rate]]</f>
        <v>100.3 visits per 1,000 member months</v>
      </c>
      <c r="R32" s="22" t="str">
        <f>Table1[[#This Row],[Performance Period 3 Start Date]]</f>
        <v>01/01/2017</v>
      </c>
      <c r="S32" s="140" t="str">
        <f>Table1[[#This Row],[Performance Period 3 End Date]]</f>
        <v>12/31/2017</v>
      </c>
      <c r="T32" s="70" t="str">
        <f>Table1[[#This Row],[Performance Period 3 Denominator]]</f>
        <v>1,302,117 member months</v>
      </c>
      <c r="U32" s="32" t="str">
        <f>Table1[[#This Row],[Performance Period 3 Rate]]</f>
        <v>106.3 visits per 1,000 member months</v>
      </c>
    </row>
    <row r="33" spans="1:21" ht="45" x14ac:dyDescent="0.25">
      <c r="A33" s="34">
        <f>Table1[[#This Row],['#]]</f>
        <v>30</v>
      </c>
      <c r="B33" s="34" t="str">
        <f>Table1[[#This Row],[Submitting Organization]]</f>
        <v>Oregon Health Authority Health Analytics</v>
      </c>
      <c r="C33" s="20" t="str">
        <f>Table1[[#This Row],[Measure Name]]</f>
        <v>Patient-Centered Primary Care Home Enrollment</v>
      </c>
      <c r="D33" s="42" t="str">
        <f>Table1[[#This Row],[NQF Number]]</f>
        <v>No NQF Number</v>
      </c>
      <c r="E33" s="21" t="str">
        <f>Table1[[#This Row],[Condition]]</f>
        <v>NA</v>
      </c>
      <c r="F33" s="21" t="str">
        <f>Table1[[#This Row],[Deviations from Measure Steward]]</f>
        <v>Not applicable - measure is homegrown</v>
      </c>
      <c r="G33" s="21" t="str">
        <f>Table1[[#This Row],[Coverage Type]]</f>
        <v>Medicaid, Dual Medicaid/ Medicare</v>
      </c>
      <c r="H33" s="21" t="str">
        <f>Table1[[#This Row],[Performance Level Reported to the Repository]]</f>
        <v>State</v>
      </c>
      <c r="I33" s="21" t="str">
        <f>Table1[[#This Row],[Availability of Performance Data]]</f>
        <v>Performance data are available.</v>
      </c>
      <c r="J33" s="22" t="str">
        <f>Table1[[#This Row],[Performance Period 1 Start Date]]</f>
        <v>01/01/2019</v>
      </c>
      <c r="K33" s="145">
        <f>Table1[[#This Row],[Performance Period 1 End Date]]</f>
        <v>43830</v>
      </c>
      <c r="L33" s="70">
        <f>Table1[[#This Row],[Performance Period 1 Denominator]]</f>
        <v>4457180</v>
      </c>
      <c r="M33" s="32">
        <f>Table1[[#This Row],[Performance Period 1 Rate]]</f>
        <v>0.79024629922955769</v>
      </c>
      <c r="N33" s="140" t="str">
        <f>Table1[[#This Row],[Performance Period 2 Start Date]]</f>
        <v>01/01/2018</v>
      </c>
      <c r="O33" s="22" t="str">
        <f>Table1[[#This Row],[Performance Period 2 End Date]]</f>
        <v>12/31/2018</v>
      </c>
      <c r="P33" s="70">
        <f>Table1[[#This Row],[Performance Period 2 Denominator]]</f>
        <v>4212785</v>
      </c>
      <c r="Q33" s="32">
        <f>Table1[[#This Row],[Performance Period 2 Rate]]</f>
        <v>0.76191616709611343</v>
      </c>
      <c r="R33" s="22" t="str">
        <f>Table1[[#This Row],[Performance Period 3 Start Date]]</f>
        <v>01/01/2017</v>
      </c>
      <c r="S33" s="140" t="str">
        <f>Table1[[#This Row],[Performance Period 3 End Date]]</f>
        <v>12/31/2017</v>
      </c>
      <c r="T33" s="70">
        <f>Table1[[#This Row],[Performance Period 3 Denominator]]</f>
        <v>4171770</v>
      </c>
      <c r="U33" s="32">
        <f>Table1[[#This Row],[Performance Period 3 Rate]]</f>
        <v>0.70348748852405574</v>
      </c>
    </row>
    <row r="34" spans="1:21" ht="120" x14ac:dyDescent="0.25">
      <c r="A34" s="34">
        <f>Table1[[#This Row],['#]]</f>
        <v>31</v>
      </c>
      <c r="B34" s="34" t="str">
        <f>Table1[[#This Row],[Submitting Organization]]</f>
        <v>Oregon Health Authority Health Analytics</v>
      </c>
      <c r="C34" s="20" t="str">
        <f>Table1[[#This Row],[Measure Name]]</f>
        <v>PQI 01: Diabetes, Short Term Complication Admission Rate</v>
      </c>
      <c r="D34" s="42">
        <f>Table1[[#This Row],[NQF Number]]</f>
        <v>272</v>
      </c>
      <c r="E34" s="21" t="str">
        <f>Table1[[#This Row],[Condition]]</f>
        <v>Patient Safety</v>
      </c>
      <c r="F34" s="21" t="str">
        <f>Table1[[#This Row],[Deviations from Measure Steward]]</f>
        <v>Measure does deviate from the steward (Oregon uses AHRQ SAS software v6.0.1 for CY2017 reporting, and use total member months and member years (instead of total population) as the denominator, per CMS reporting requirement.)</v>
      </c>
      <c r="G34" s="21" t="str">
        <f>Table1[[#This Row],[Coverage Type]]</f>
        <v xml:space="preserve">Medicaid, Dual Medicaid/ Medicare </v>
      </c>
      <c r="H34" s="21" t="str">
        <f>Table1[[#This Row],[Performance Level Reported to the Repository]]</f>
        <v>State</v>
      </c>
      <c r="I34" s="21" t="str">
        <f>Table1[[#This Row],[Availability of Performance Data]]</f>
        <v>Performance data are available.</v>
      </c>
      <c r="J34" s="22" t="str">
        <f>Table1[[#This Row],[Performance Period 1 Start Date]]</f>
        <v>01/01/2019</v>
      </c>
      <c r="K34" s="145">
        <f>Table1[[#This Row],[Performance Period 1 End Date]]</f>
        <v>43830</v>
      </c>
      <c r="L34" s="70" t="str">
        <f>Table1[[#This Row],[Performance Period 1 Denominator]]</f>
        <v>6,289,173 member years</v>
      </c>
      <c r="M34" s="32" t="str">
        <f>Table1[[#This Row],[Performance Period 1 Rate]]</f>
        <v>212.9 per 100,000 member years</v>
      </c>
      <c r="N34" s="140" t="str">
        <f>Table1[[#This Row],[Performance Period 2 Start Date]]</f>
        <v>01/01/2018</v>
      </c>
      <c r="O34" s="22" t="str">
        <f>Table1[[#This Row],[Performance Period 2 End Date]]</f>
        <v>12/31/2018</v>
      </c>
      <c r="P34" s="70">
        <f>Table1[[#This Row],[Performance Period 2 Denominator]]</f>
        <v>5884312</v>
      </c>
      <c r="Q34" s="32" t="str">
        <f>Table1[[#This Row],[Performance Period 2 Rate]]</f>
        <v>222.7 admissions per 100,000 people</v>
      </c>
      <c r="R34" s="22" t="str">
        <f>Table1[[#This Row],[Performance Period 3 Start Date]]</f>
        <v>01/01/2017</v>
      </c>
      <c r="S34" s="140" t="str">
        <f>Table1[[#This Row],[Performance Period 3 End Date]]</f>
        <v>12/31/2017</v>
      </c>
      <c r="T34" s="70">
        <f>Table1[[#This Row],[Performance Period 3 Denominator]]</f>
        <v>5898739</v>
      </c>
      <c r="U34" s="32" t="str">
        <f>Table1[[#This Row],[Performance Period 3 Rate]]</f>
        <v>17.6 admissions per 100,000 people</v>
      </c>
    </row>
    <row r="35" spans="1:21" ht="120" x14ac:dyDescent="0.25">
      <c r="A35" s="34">
        <f>Table1[[#This Row],['#]]</f>
        <v>32</v>
      </c>
      <c r="B35" s="34" t="str">
        <f>Table1[[#This Row],[Submitting Organization]]</f>
        <v>Oregon Health Authority Health Analytics</v>
      </c>
      <c r="C35" s="20" t="str">
        <f>Table1[[#This Row],[Measure Name]]</f>
        <v>PQI 05: Chronic Obstructive Pulmonary Disease (COPD) or Asthma in Older Adults Admission Rate</v>
      </c>
      <c r="D35" s="42">
        <f>Table1[[#This Row],[NQF Number]]</f>
        <v>275</v>
      </c>
      <c r="E35" s="21" t="str">
        <f>Table1[[#This Row],[Condition]]</f>
        <v>Patient Safety</v>
      </c>
      <c r="F35" s="21" t="str">
        <f>Table1[[#This Row],[Deviations from Measure Steward]]</f>
        <v>Measure does deviate from the steward (Oregon uses AHRQ SAS software v6.0.1 for CY2017 reporting, and use total member months and member years (instead of total population) as the denominator, per CMS reporting requirement.)</v>
      </c>
      <c r="G35" s="21" t="str">
        <f>Table1[[#This Row],[Coverage Type]]</f>
        <v>Medicaid, Dual Medicaid/ Medicare</v>
      </c>
      <c r="H35" s="21" t="str">
        <f>Table1[[#This Row],[Performance Level Reported to the Repository]]</f>
        <v>State</v>
      </c>
      <c r="I35" s="21" t="str">
        <f>Table1[[#This Row],[Availability of Performance Data]]</f>
        <v>Performance data are available.</v>
      </c>
      <c r="J35" s="22" t="str">
        <f>Table1[[#This Row],[Performance Period 1 Start Date]]</f>
        <v>01/01/2019</v>
      </c>
      <c r="K35" s="145">
        <f>Table1[[#This Row],[Performance Period 1 End Date]]</f>
        <v>43830</v>
      </c>
      <c r="L35" s="70" t="str">
        <f>Table1[[#This Row],[Performance Period 1 Denominator]]</f>
        <v>2,974,919 member years</v>
      </c>
      <c r="M35" s="32" t="str">
        <f>Table1[[#This Row],[Performance Period 1 Rate]]</f>
        <v>439.3 admissions per 100,000 member years</v>
      </c>
      <c r="N35" s="140" t="str">
        <f>Table1[[#This Row],[Performance Period 2 Start Date]]</f>
        <v>01/01/2018</v>
      </c>
      <c r="O35" s="22" t="str">
        <f>Table1[[#This Row],[Performance Period 2 End Date]]</f>
        <v>12/31/2018</v>
      </c>
      <c r="P35" s="70">
        <f>Table1[[#This Row],[Performance Period 2 Denominator]]</f>
        <v>2726962</v>
      </c>
      <c r="Q35" s="32" t="str">
        <f>Table1[[#This Row],[Performance Period 2 Rate]]</f>
        <v>440.5 admissions per 100,000 people</v>
      </c>
      <c r="R35" s="22" t="str">
        <f>Table1[[#This Row],[Performance Period 3 Start Date]]</f>
        <v>01/01/2017</v>
      </c>
      <c r="S35" s="140" t="str">
        <f>Table1[[#This Row],[Performance Period 3 End Date]]</f>
        <v>12/31/2017</v>
      </c>
      <c r="T35" s="70">
        <f>Table1[[#This Row],[Performance Period 3 Denominator]]</f>
        <v>2747948</v>
      </c>
      <c r="U35" s="32" t="str">
        <f>Table1[[#This Row],[Performance Period 3 Rate]]</f>
        <v>44.29 admissions per 100,000 people</v>
      </c>
    </row>
    <row r="36" spans="1:21" ht="120" x14ac:dyDescent="0.25">
      <c r="A36" s="34">
        <f>Table1[[#This Row],['#]]</f>
        <v>33</v>
      </c>
      <c r="B36" s="34" t="str">
        <f>Table1[[#This Row],[Submitting Organization]]</f>
        <v>Oregon Health Authority Health Analytics</v>
      </c>
      <c r="C36" s="20" t="str">
        <f>Table1[[#This Row],[Measure Name]]</f>
        <v>PQI 08: Congestive Heart Failure Admission Rate</v>
      </c>
      <c r="D36" s="42">
        <f>Table1[[#This Row],[NQF Number]]</f>
        <v>277</v>
      </c>
      <c r="E36" s="21" t="str">
        <f>Table1[[#This Row],[Condition]]</f>
        <v>Patient Safety</v>
      </c>
      <c r="F36" s="21" t="str">
        <f>Table1[[#This Row],[Deviations from Measure Steward]]</f>
        <v>Measure does deviate from the steward (Oregon uses AHRQ SAS software v6.0.1 for CY2017 reporting, and use total member months and member years (instead of total population) as the denominator, per CMS reporting requirement.)</v>
      </c>
      <c r="G36" s="21" t="str">
        <f>Table1[[#This Row],[Coverage Type]]</f>
        <v>Medicaid, Dual Medicaid/ Medicare</v>
      </c>
      <c r="H36" s="21" t="str">
        <f>Table1[[#This Row],[Performance Level Reported to the Repository]]</f>
        <v>State</v>
      </c>
      <c r="I36" s="21" t="str">
        <f>Table1[[#This Row],[Availability of Performance Data]]</f>
        <v>Performance data are available.</v>
      </c>
      <c r="J36" s="22" t="str">
        <f>Table1[[#This Row],[Performance Period 1 Start Date]]</f>
        <v>01/01/2019</v>
      </c>
      <c r="K36" s="145">
        <f>Table1[[#This Row],[Performance Period 1 End Date]]</f>
        <v>43830</v>
      </c>
      <c r="L36" s="70" t="str">
        <f>Table1[[#This Row],[Performance Period 1 Denominator]]</f>
        <v>6,289,173 member years</v>
      </c>
      <c r="M36" s="32" t="str">
        <f>Table1[[#This Row],[Performance Period 1 Rate]]</f>
        <v>395.9 admissions per 100,000 member years</v>
      </c>
      <c r="N36" s="140" t="str">
        <f>Table1[[#This Row],[Performance Period 2 Start Date]]</f>
        <v>01/01/2018</v>
      </c>
      <c r="O36" s="22" t="str">
        <f>Table1[[#This Row],[Performance Period 2 End Date]]</f>
        <v>12/31/2018</v>
      </c>
      <c r="P36" s="70">
        <f>Table1[[#This Row],[Performance Period 2 Denominator]]</f>
        <v>5884312</v>
      </c>
      <c r="Q36" s="32" t="str">
        <f>Table1[[#This Row],[Performance Period 2 Rate]]</f>
        <v>363.2 admissions per 100,000 people</v>
      </c>
      <c r="R36" s="22" t="str">
        <f>Table1[[#This Row],[Performance Period 3 Start Date]]</f>
        <v>01/01/2017</v>
      </c>
      <c r="S36" s="140" t="str">
        <f>Table1[[#This Row],[Performance Period 3 End Date]]</f>
        <v>12/31/2017</v>
      </c>
      <c r="T36" s="70">
        <f>Table1[[#This Row],[Performance Period 3 Denominator]]</f>
        <v>5898739</v>
      </c>
      <c r="U36" s="32" t="str">
        <f>Table1[[#This Row],[Performance Period 3 Rate]]</f>
        <v>25.89 admissions per 100,000 people</v>
      </c>
    </row>
    <row r="37" spans="1:21" ht="120" x14ac:dyDescent="0.25">
      <c r="A37" s="34">
        <f>Table1[[#This Row],['#]]</f>
        <v>34</v>
      </c>
      <c r="B37" s="34" t="str">
        <f>Table1[[#This Row],[Submitting Organization]]</f>
        <v>Oregon Health Authority Health Analytics</v>
      </c>
      <c r="C37" s="20" t="str">
        <f>Table1[[#This Row],[Measure Name]]</f>
        <v>PQI 15: Adult Asthma Admission Rate</v>
      </c>
      <c r="D37" s="42">
        <f>Table1[[#This Row],[NQF Number]]</f>
        <v>283</v>
      </c>
      <c r="E37" s="21" t="str">
        <f>Table1[[#This Row],[Condition]]</f>
        <v>Patient Safety</v>
      </c>
      <c r="F37" s="21" t="str">
        <f>Table1[[#This Row],[Deviations from Measure Steward]]</f>
        <v>Measure does deviate from the steward (Oregon uses AHRQ SAS software v6.0.1 for CY2017 reporting, and use total member months and member years (instead of total population) as the denominator, per CMS reporting requirement.)</v>
      </c>
      <c r="G37" s="21" t="str">
        <f>Table1[[#This Row],[Coverage Type]]</f>
        <v>Medicaid, Dual Medicaid/ Medicare</v>
      </c>
      <c r="H37" s="21" t="str">
        <f>Table1[[#This Row],[Performance Level Reported to the Repository]]</f>
        <v>State</v>
      </c>
      <c r="I37" s="21" t="str">
        <f>Table1[[#This Row],[Availability of Performance Data]]</f>
        <v>Performance data are available.</v>
      </c>
      <c r="J37" s="22" t="str">
        <f>Table1[[#This Row],[Performance Period 1 Start Date]]</f>
        <v>01/01/2019</v>
      </c>
      <c r="K37" s="145">
        <f>Table1[[#This Row],[Performance Period 1 End Date]]</f>
        <v>43830</v>
      </c>
      <c r="L37" s="70" t="str">
        <f>Table1[[#This Row],[Performance Period 1 Denominator]]</f>
        <v>3,314,207 member years</v>
      </c>
      <c r="M37" s="32" t="str">
        <f>Table1[[#This Row],[Performance Period 1 Rate]]</f>
        <v>42.4 admissions per 100,000 member years</v>
      </c>
      <c r="N37" s="140" t="str">
        <f>Table1[[#This Row],[Performance Period 2 Start Date]]</f>
        <v>01/01/2018</v>
      </c>
      <c r="O37" s="22" t="str">
        <f>Table1[[#This Row],[Performance Period 2 End Date]]</f>
        <v>12/31/2018</v>
      </c>
      <c r="P37" s="70">
        <f>Table1[[#This Row],[Performance Period 2 Denominator]]</f>
        <v>3157296</v>
      </c>
      <c r="Q37" s="32" t="str">
        <f>Table1[[#This Row],[Performance Period 2 Rate]]</f>
        <v>38 admissions per 100,000 people</v>
      </c>
      <c r="R37" s="22" t="str">
        <f>Table1[[#This Row],[Performance Period 3 Start Date]]</f>
        <v>01/01/2017</v>
      </c>
      <c r="S37" s="140" t="str">
        <f>Table1[[#This Row],[Performance Period 3 End Date]]</f>
        <v>12/31/2017</v>
      </c>
      <c r="T37" s="70">
        <f>Table1[[#This Row],[Performance Period 3 Denominator]]</f>
        <v>3150705</v>
      </c>
      <c r="U37" s="32" t="str">
        <f>Table1[[#This Row],[Performance Period 3 Rate]]</f>
        <v>3.59 admissions per 100,000 people</v>
      </c>
    </row>
    <row r="38" spans="1:21" ht="45" x14ac:dyDescent="0.25">
      <c r="A38" s="34">
        <f>Table1[[#This Row],['#]]</f>
        <v>35</v>
      </c>
      <c r="B38" s="34" t="str">
        <f>Table1[[#This Row],[Submitting Organization]]</f>
        <v>Oregon Health Authority Health Analytics</v>
      </c>
      <c r="C38" s="20" t="str">
        <f>Table1[[#This Row],[Measure Name]]</f>
        <v>Cigarette Smoking Prevalence</v>
      </c>
      <c r="D38" s="42" t="str">
        <f>Table1[[#This Row],[NQF Number]]</f>
        <v>No NQF Number</v>
      </c>
      <c r="E38" s="21" t="str">
        <f>Table1[[#This Row],[Condition]]</f>
        <v>Respiratory</v>
      </c>
      <c r="F38" s="21" t="str">
        <f>Table1[[#This Row],[Deviations from Measure Steward]]</f>
        <v>Not applicable - measure is homegrown</v>
      </c>
      <c r="G38" s="21" t="str">
        <f>Table1[[#This Row],[Coverage Type]]</f>
        <v>Medicaid</v>
      </c>
      <c r="H38" s="21" t="str">
        <f>Table1[[#This Row],[Performance Level Reported to the Repository]]</f>
        <v>State</v>
      </c>
      <c r="I38" s="21" t="str">
        <f>Table1[[#This Row],[Availability of Performance Data]]</f>
        <v>Performance data are available.</v>
      </c>
      <c r="J38" s="22" t="str">
        <f>Table1[[#This Row],[Performance Period 1 Start Date]]</f>
        <v>01/01/2019</v>
      </c>
      <c r="K38" s="145">
        <f>Table1[[#This Row],[Performance Period 1 End Date]]</f>
        <v>43830</v>
      </c>
      <c r="L38" s="70">
        <f>Table1[[#This Row],[Performance Period 1 Denominator]]</f>
        <v>286038</v>
      </c>
      <c r="M38" s="32">
        <f>Table1[[#This Row],[Performance Period 1 Rate]]</f>
        <v>0.24160426237073396</v>
      </c>
      <c r="N38" s="140" t="str">
        <f>Table1[[#This Row],[Performance Period 2 Start Date]]</f>
        <v>01/01/2018</v>
      </c>
      <c r="O38" s="22" t="str">
        <f>Table1[[#This Row],[Performance Period 2 End Date]]</f>
        <v>12/31/2018</v>
      </c>
      <c r="P38" s="70">
        <f>Table1[[#This Row],[Performance Period 2 Denominator]]</f>
        <v>254111</v>
      </c>
      <c r="Q38" s="32">
        <f>Table1[[#This Row],[Performance Period 2 Rate]]</f>
        <v>0.26576968332736484</v>
      </c>
      <c r="R38" s="22" t="str">
        <f>Table1[[#This Row],[Performance Period 3 Start Date]]</f>
        <v>01/01/2017</v>
      </c>
      <c r="S38" s="140" t="str">
        <f>Table1[[#This Row],[Performance Period 3 End Date]]</f>
        <v>12/31/2017</v>
      </c>
      <c r="T38" s="70">
        <f>Table1[[#This Row],[Performance Period 3 Denominator]]</f>
        <v>249316</v>
      </c>
      <c r="U38" s="32">
        <f>Table1[[#This Row],[Performance Period 3 Rate]]</f>
        <v>0.28022268927786426</v>
      </c>
    </row>
    <row r="39" spans="1:21" ht="165" x14ac:dyDescent="0.25">
      <c r="A39" s="34">
        <f>Table1[[#This Row],['#]]</f>
        <v>36</v>
      </c>
      <c r="B39" s="34" t="str">
        <f>Table1[[#This Row],[Submitting Organization]]</f>
        <v>Oregon Health Authority Health Analytics</v>
      </c>
      <c r="C39" s="20" t="str">
        <f>Table1[[#This Row],[Measure Name]]</f>
        <v>Childhood Immunization Status - Combo 2</v>
      </c>
      <c r="D39" s="42">
        <f>Table1[[#This Row],[NQF Number]]</f>
        <v>38</v>
      </c>
      <c r="E39" s="21" t="str">
        <f>Table1[[#This Row],[Condition]]</f>
        <v>Infectious Disease</v>
      </c>
      <c r="F39" s="21" t="str">
        <f>Table1[[#This Row],[Deviations from Measure Steward]]</f>
        <v>Measure does deviate from the steward (Oregon uses additional CVX codes that are invalid but still in use, omits the rule not to count vaccinations administered prior to 42 days after birth, has different coding logic for MMR vaccine category, and doesn't include 'disease histories' in the numerator. Only reports on Combo 2.)</v>
      </c>
      <c r="G39" s="21" t="str">
        <f>Table1[[#This Row],[Coverage Type]]</f>
        <v>Medicaid</v>
      </c>
      <c r="H39" s="21" t="str">
        <f>Table1[[#This Row],[Performance Level Reported to the Repository]]</f>
        <v>State</v>
      </c>
      <c r="I39" s="21" t="str">
        <f>Table1[[#This Row],[Availability of Performance Data]]</f>
        <v>Performance data are available.</v>
      </c>
      <c r="J39" s="22" t="str">
        <f>Table1[[#This Row],[Performance Period 1 Start Date]]</f>
        <v>01/01/2019</v>
      </c>
      <c r="K39" s="145">
        <f>Table1[[#This Row],[Performance Period 1 End Date]]</f>
        <v>43830</v>
      </c>
      <c r="L39" s="70">
        <f>Table1[[#This Row],[Performance Period 1 Denominator]]</f>
        <v>13285</v>
      </c>
      <c r="M39" s="32">
        <f>Table1[[#This Row],[Performance Period 1 Rate]]</f>
        <v>0.75498682724877686</v>
      </c>
      <c r="N39" s="140" t="str">
        <f>Table1[[#This Row],[Performance Period 2 Start Date]]</f>
        <v>01/01/2018</v>
      </c>
      <c r="O39" s="22" t="str">
        <f>Table1[[#This Row],[Performance Period 2 End Date]]</f>
        <v>12/31/2018</v>
      </c>
      <c r="P39" s="70">
        <f>Table1[[#This Row],[Performance Period 2 Denominator]]</f>
        <v>12155</v>
      </c>
      <c r="Q39" s="32">
        <f>Table1[[#This Row],[Performance Period 2 Rate]]</f>
        <v>0.74561908679555733</v>
      </c>
      <c r="R39" s="22" t="str">
        <f>Table1[[#This Row],[Performance Period 3 Start Date]]</f>
        <v>01/01/2017</v>
      </c>
      <c r="S39" s="140" t="str">
        <f>Table1[[#This Row],[Performance Period 3 End Date]]</f>
        <v>12/31/2017</v>
      </c>
      <c r="T39" s="70">
        <f>Table1[[#This Row],[Performance Period 3 Denominator]]</f>
        <v>13573</v>
      </c>
      <c r="U39" s="32">
        <f>Table1[[#This Row],[Performance Period 3 Rate]]</f>
        <v>0.73204155308332719</v>
      </c>
    </row>
    <row r="40" spans="1:21" ht="75" x14ac:dyDescent="0.25">
      <c r="A40" s="34">
        <f>Table1[[#This Row],['#]]</f>
        <v>37</v>
      </c>
      <c r="B40" s="34" t="str">
        <f>Table1[[#This Row],[Submitting Organization]]</f>
        <v>Oregon Health Authority Health Analytics</v>
      </c>
      <c r="C40" s="20" t="str">
        <f>Table1[[#This Row],[Measure Name]]</f>
        <v>Immunization for Adolescents - Combo 1</v>
      </c>
      <c r="D40" s="42">
        <f>Table1[[#This Row],[NQF Number]]</f>
        <v>1407</v>
      </c>
      <c r="E40" s="21" t="str">
        <f>Table1[[#This Row],[Condition]]</f>
        <v>Infectious Disease</v>
      </c>
      <c r="F40" s="21" t="str">
        <f>Table1[[#This Row],[Deviations from Measure Steward]]</f>
        <v>Measure does deviate from the steward (Oregon uses additional CVX codes that are invalid but still in use, and only reports on combo 1.)</v>
      </c>
      <c r="G40" s="21" t="str">
        <f>Table1[[#This Row],[Coverage Type]]</f>
        <v>Medicaid</v>
      </c>
      <c r="H40" s="21" t="str">
        <f>Table1[[#This Row],[Performance Level Reported to the Repository]]</f>
        <v>State</v>
      </c>
      <c r="I40" s="21" t="str">
        <f>Table1[[#This Row],[Availability of Performance Data]]</f>
        <v>Performance data are available.</v>
      </c>
      <c r="J40" s="22" t="str">
        <f>Table1[[#This Row],[Performance Period 1 Start Date]]</f>
        <v>01/01/2019</v>
      </c>
      <c r="K40" s="145">
        <f>Table1[[#This Row],[Performance Period 1 End Date]]</f>
        <v>43830</v>
      </c>
      <c r="L40" s="70">
        <f>Table1[[#This Row],[Performance Period 1 Denominator]]</f>
        <v>15665</v>
      </c>
      <c r="M40" s="32">
        <f>Table1[[#This Row],[Performance Period 1 Rate]]</f>
        <v>0.70986275135652732</v>
      </c>
      <c r="N40" s="140" t="str">
        <f>Table1[[#This Row],[Performance Period 2 Start Date]]</f>
        <v>01/01/2018</v>
      </c>
      <c r="O40" s="22" t="str">
        <f>Table1[[#This Row],[Performance Period 2 End Date]]</f>
        <v>12/31/2018</v>
      </c>
      <c r="P40" s="70">
        <f>Table1[[#This Row],[Performance Period 2 Denominator]]</f>
        <v>12642</v>
      </c>
      <c r="Q40" s="32">
        <f>Table1[[#This Row],[Performance Period 2 Rate]]</f>
        <v>0.68478088909982593</v>
      </c>
      <c r="R40" s="22" t="str">
        <f>Table1[[#This Row],[Performance Period 3 Start Date]]</f>
        <v>01/01/2017</v>
      </c>
      <c r="S40" s="140" t="str">
        <f>Table1[[#This Row],[Performance Period 3 End Date]]</f>
        <v>12/31/2017</v>
      </c>
      <c r="T40" s="70">
        <f>Table1[[#This Row],[Performance Period 3 Denominator]]</f>
        <v>12061</v>
      </c>
      <c r="U40" s="32">
        <f>Table1[[#This Row],[Performance Period 3 Rate]]</f>
        <v>0.64339999999999997</v>
      </c>
    </row>
    <row r="41" spans="1:21" ht="75" x14ac:dyDescent="0.25">
      <c r="A41" s="34">
        <f>Table1[[#This Row],['#]]</f>
        <v>38</v>
      </c>
      <c r="B41" s="34" t="str">
        <f>Table1[[#This Row],[Submitting Organization]]</f>
        <v>Oregon Health Authority Health Analytics</v>
      </c>
      <c r="C41" s="20" t="str">
        <f>Table1[[#This Row],[Measure Name]]</f>
        <v>Immunization for Adolescents - Combo 2</v>
      </c>
      <c r="D41" s="42">
        <f>Table1[[#This Row],[NQF Number]]</f>
        <v>2508</v>
      </c>
      <c r="E41" s="21" t="str">
        <f>Table1[[#This Row],[Condition]]</f>
        <v>Infectious Disease</v>
      </c>
      <c r="F41" s="21" t="str">
        <f>Table1[[#This Row],[Deviations from Measure Steward]]</f>
        <v>Measure does deviate from the steward (Oregon uses additional CVX codes that are invalid but still in use, and only reports on combo 1.)</v>
      </c>
      <c r="G41" s="21" t="str">
        <f>Table1[[#This Row],[Coverage Type]]</f>
        <v>Medicaid</v>
      </c>
      <c r="H41" s="21" t="str">
        <f>Table1[[#This Row],[Performance Level Reported to the Repository]]</f>
        <v>State</v>
      </c>
      <c r="I41" s="21" t="str">
        <f>Table1[[#This Row],[Availability of Performance Data]]</f>
        <v>Performance data are available.</v>
      </c>
      <c r="J41" s="22" t="str">
        <f>Table1[[#This Row],[Performance Period 1 Start Date]]</f>
        <v>01/01/2019</v>
      </c>
      <c r="K41" s="145">
        <f>Table1[[#This Row],[Performance Period 1 End Date]]</f>
        <v>43830</v>
      </c>
      <c r="L41" s="70">
        <f>Table1[[#This Row],[Performance Period 1 Denominator]]</f>
        <v>15665</v>
      </c>
      <c r="M41" s="32">
        <f>Table1[[#This Row],[Performance Period 1 Rate]]</f>
        <v>0.36003830194701564</v>
      </c>
      <c r="N41" s="140" t="str">
        <f>Table1[[#This Row],[Performance Period 2 Start Date]]</f>
        <v>01/01/2018</v>
      </c>
      <c r="O41" s="22" t="str">
        <f>Table1[[#This Row],[Performance Period 2 End Date]]</f>
        <v>12/31/2018</v>
      </c>
      <c r="P41" s="22">
        <f>Table1[[#This Row],[Performance Period 2 Denominator]]</f>
        <v>12642</v>
      </c>
      <c r="Q41" s="32">
        <f>Table1[[#This Row],[Performance Period 2 Rate]]</f>
        <v>0.33277962347729789</v>
      </c>
      <c r="R41" s="22" t="str">
        <f>Table1[[#This Row],[Performance Period 3 Start Date]]</f>
        <v>Did not submit data for a third performance period.</v>
      </c>
      <c r="S41" s="140" t="str">
        <f>Table1[[#This Row],[Performance Period 3 End Date]]</f>
        <v>Did not submit data for a third performance period.</v>
      </c>
      <c r="T41" s="70" t="str">
        <f>Table1[[#This Row],[Performance Period 3 Denominator]]</f>
        <v>Did not submit data for a third performance period.</v>
      </c>
      <c r="U41" s="32" t="str">
        <f>Table1[[#This Row],[Performance Period 3 Rate]]</f>
        <v>Did not submit data for a third performance period.</v>
      </c>
    </row>
    <row r="42" spans="1:21" ht="75" x14ac:dyDescent="0.25">
      <c r="A42" s="34">
        <f>Table1[[#This Row],['#]]</f>
        <v>39</v>
      </c>
      <c r="B42" s="34" t="str">
        <f>Table1[[#This Row],[Submitting Organization]]</f>
        <v>MN Community Measurement</v>
      </c>
      <c r="C42" s="20" t="str">
        <f>Table1[[#This Row],[Measure Name]]</f>
        <v>Adolescent Mental Health and/or Depression Screening</v>
      </c>
      <c r="D42" s="42" t="str">
        <f>Table1[[#This Row],[NQF Number]]</f>
        <v>No NQF Number</v>
      </c>
      <c r="E42" s="21" t="str">
        <f>Table1[[#This Row],[Condition]]</f>
        <v>Mental Health</v>
      </c>
      <c r="F42" s="21" t="str">
        <f>Table1[[#This Row],[Deviations from Measure Steward]]</f>
        <v>No deviations from the measure steward (2019 report year (2018 dates of service))</v>
      </c>
      <c r="G42" s="21" t="str">
        <f>Table1[[#This Row],[Coverage Type]]</f>
        <v>Medicaid, Medicare, Commercial, Dual Medicaid/ Medicare, Other</v>
      </c>
      <c r="H42" s="21" t="str">
        <f>Table1[[#This Row],[Performance Level Reported to the Repository]]</f>
        <v>State</v>
      </c>
      <c r="I42" s="21" t="str">
        <f>Table1[[#This Row],[Availability of Performance Data]]</f>
        <v>Performance data are available.</v>
      </c>
      <c r="J42" s="22" t="str">
        <f>Table1[[#This Row],[Performance Period 1 Start Date]]</f>
        <v>01/01/2018</v>
      </c>
      <c r="K42" s="145">
        <f>Table1[[#This Row],[Performance Period 1 End Date]]</f>
        <v>43465</v>
      </c>
      <c r="L42" s="70">
        <f>Table1[[#This Row],[Performance Period 1 Denominator]]</f>
        <v>154034</v>
      </c>
      <c r="M42" s="32">
        <f>Table1[[#This Row],[Performance Period 1 Rate]]</f>
        <v>0.86167988885570723</v>
      </c>
      <c r="N42" s="140" t="str">
        <f>Table1[[#This Row],[Performance Period 2 Start Date]]</f>
        <v>01/01/2017</v>
      </c>
      <c r="O42" s="22" t="str">
        <f>Table1[[#This Row],[Performance Period 2 End Date]]</f>
        <v>12/31/2017</v>
      </c>
      <c r="P42" s="70">
        <f>Table1[[#This Row],[Performance Period 2 Denominator]]</f>
        <v>142959</v>
      </c>
      <c r="Q42" s="32">
        <f>Table1[[#This Row],[Performance Period 2 Rate]]</f>
        <v>0.78884855098314899</v>
      </c>
      <c r="R42" s="22" t="str">
        <f>Table1[[#This Row],[Performance Period 3 Start Date]]</f>
        <v>01/01/2016</v>
      </c>
      <c r="S42" s="140" t="str">
        <f>Table1[[#This Row],[Performance Period 3 End Date]]</f>
        <v>12/31/2016</v>
      </c>
      <c r="T42" s="70">
        <f>Table1[[#This Row],[Performance Period 3 Denominator]]</f>
        <v>137033</v>
      </c>
      <c r="U42" s="32">
        <f>Table1[[#This Row],[Performance Period 3 Rate]]</f>
        <v>0.72821875022804727</v>
      </c>
    </row>
    <row r="43" spans="1:21" ht="75" x14ac:dyDescent="0.25">
      <c r="A43" s="34">
        <f>Table1[[#This Row],['#]]</f>
        <v>40</v>
      </c>
      <c r="B43" s="34" t="str">
        <f>Table1[[#This Row],[Submitting Organization]]</f>
        <v>Oregon Health Authority Health Analytics</v>
      </c>
      <c r="C43" s="20" t="str">
        <f>Table1[[#This Row],[Measure Name]]</f>
        <v>Screening for Clinical Depression and Follow-Up Plan</v>
      </c>
      <c r="D43" s="42" t="str">
        <f>Table1[[#This Row],[NQF Number]]</f>
        <v>0418e</v>
      </c>
      <c r="E43" s="21" t="str">
        <f>Table1[[#This Row],[Condition]]</f>
        <v>Mental Health</v>
      </c>
      <c r="F43" s="21" t="str">
        <f>Table1[[#This Row],[Deviations from Measure Steward]]</f>
        <v>Measure does deviate from the steward (eCQM specs call for all-payer data; OHA prefers, but doesn't require, Medicaid only data)</v>
      </c>
      <c r="G43" s="21" t="str">
        <f>Table1[[#This Row],[Coverage Type]]</f>
        <v>Medicaid</v>
      </c>
      <c r="H43" s="21" t="str">
        <f>Table1[[#This Row],[Performance Level Reported to the Repository]]</f>
        <v>State</v>
      </c>
      <c r="I43" s="21" t="str">
        <f>Table1[[#This Row],[Availability of Performance Data]]</f>
        <v>Performance data are available.</v>
      </c>
      <c r="J43" s="22" t="str">
        <f>Table1[[#This Row],[Performance Period 1 Start Date]]</f>
        <v>01/01/2019</v>
      </c>
      <c r="K43" s="145">
        <f>Table1[[#This Row],[Performance Period 1 End Date]]</f>
        <v>43830</v>
      </c>
      <c r="L43" s="70">
        <f>Table1[[#This Row],[Performance Period 1 Denominator]]</f>
        <v>390417</v>
      </c>
      <c r="M43" s="32">
        <f>Table1[[#This Row],[Performance Period 1 Rate]]</f>
        <v>0.60420780857390943</v>
      </c>
      <c r="N43" s="140" t="str">
        <f>Table1[[#This Row],[Performance Period 2 Start Date]]</f>
        <v>01/01/2018</v>
      </c>
      <c r="O43" s="22" t="str">
        <f>Table1[[#This Row],[Performance Period 2 End Date]]</f>
        <v>12/31/2018</v>
      </c>
      <c r="P43" s="70">
        <f>Table1[[#This Row],[Performance Period 2 Denominator]]</f>
        <v>362912</v>
      </c>
      <c r="Q43" s="32">
        <f>Table1[[#This Row],[Performance Period 2 Rate]]</f>
        <v>0.63972533286306321</v>
      </c>
      <c r="R43" s="22" t="str">
        <f>Table1[[#This Row],[Performance Period 3 Start Date]]</f>
        <v>01/01/2017</v>
      </c>
      <c r="S43" s="140" t="str">
        <f>Table1[[#This Row],[Performance Period 3 End Date]]</f>
        <v>12/31/2017</v>
      </c>
      <c r="T43" s="70">
        <f>Table1[[#This Row],[Performance Period 3 Denominator]]</f>
        <v>279588</v>
      </c>
      <c r="U43" s="32">
        <f>Table1[[#This Row],[Performance Period 3 Rate]]</f>
        <v>0.58172739888693359</v>
      </c>
    </row>
    <row r="44" spans="1:21" ht="60" x14ac:dyDescent="0.25">
      <c r="A44" s="34">
        <f>Table1[[#This Row],['#]]</f>
        <v>41</v>
      </c>
      <c r="B44" s="34" t="str">
        <f>Table1[[#This Row],[Submitting Organization]]</f>
        <v>Office of the Health Insurance Commissioner</v>
      </c>
      <c r="C44" s="20" t="str">
        <f>Table1[[#This Row],[Measure Name]]</f>
        <v>Screening for Clinical Depression and Follow-Up Plan</v>
      </c>
      <c r="D44" s="42">
        <f>Table1[[#This Row],[NQF Number]]</f>
        <v>418</v>
      </c>
      <c r="E44" s="21" t="str">
        <f>Table1[[#This Row],[Condition]]</f>
        <v>Mental Health</v>
      </c>
      <c r="F44" s="21" t="str">
        <f>Table1[[#This Row],[Deviations from Measure Steward]]</f>
        <v>Measure does deviate from the steward (Modified denominator to include codes from the HEDIS Outpatient Value Set)</v>
      </c>
      <c r="G44" s="21" t="str">
        <f>Table1[[#This Row],[Coverage Type]]</f>
        <v>Medicaid, Medicare, Commercial</v>
      </c>
      <c r="H44" s="21" t="str">
        <f>Table1[[#This Row],[Performance Level Reported to the Repository]]</f>
        <v>Aggregated rate for providers (e.g., primary care practices, hospitals)</v>
      </c>
      <c r="I44" s="21" t="str">
        <f>Table1[[#This Row],[Availability of Performance Data]]</f>
        <v>Performance data are available.</v>
      </c>
      <c r="J44" s="22" t="str">
        <f>Table1[[#This Row],[Performance Period 1 Start Date]]</f>
        <v>10/01/2018</v>
      </c>
      <c r="K44" s="145" t="str">
        <f>Table1[[#This Row],[Performance Period 1 End Date]]</f>
        <v>09/30/2019</v>
      </c>
      <c r="L44" s="70">
        <f>Table1[[#This Row],[Performance Period 1 Denominator]]</f>
        <v>395623</v>
      </c>
      <c r="M44" s="32">
        <f>Table1[[#This Row],[Performance Period 1 Rate]]</f>
        <v>0.81047360744951635</v>
      </c>
      <c r="N44" s="140" t="str">
        <f>Table1[[#This Row],[Performance Period 2 Start Date]]</f>
        <v>10/01/2017</v>
      </c>
      <c r="O44" s="22" t="str">
        <f>Table1[[#This Row],[Performance Period 2 End Date]]</f>
        <v>09/30/2018</v>
      </c>
      <c r="P44" s="70">
        <f>Table1[[#This Row],[Performance Period 2 Denominator]]</f>
        <v>343474</v>
      </c>
      <c r="Q44" s="32">
        <f>Table1[[#This Row],[Performance Period 2 Rate]]</f>
        <v>0.81432073461164456</v>
      </c>
      <c r="R44" s="22" t="str">
        <f>Table1[[#This Row],[Performance Period 3 Start Date]]</f>
        <v>10/01/2016</v>
      </c>
      <c r="S44" s="140" t="str">
        <f>Table1[[#This Row],[Performance Period 3 End Date]]</f>
        <v>09/30/2017</v>
      </c>
      <c r="T44" s="70">
        <f>Table1[[#This Row],[Performance Period 3 Denominator]]</f>
        <v>328767</v>
      </c>
      <c r="U44" s="32">
        <f>Table1[[#This Row],[Performance Period 3 Rate]]</f>
        <v>0.8113740125985881</v>
      </c>
    </row>
    <row r="45" spans="1:21" ht="105" x14ac:dyDescent="0.25">
      <c r="A45" s="34">
        <f>Table1[[#This Row],['#]]</f>
        <v>42</v>
      </c>
      <c r="B45" s="34" t="str">
        <f>Table1[[#This Row],[Submitting Organization]]</f>
        <v>NYS Department of Health</v>
      </c>
      <c r="C45" s="20" t="str">
        <f>Table1[[#This Row],[Measure Name]]</f>
        <v>Adolescent Preventive Care - Assessment or Counseling or Education About Risks of Substance Abuse (Including Alcohol and Excluding Tobacco)</v>
      </c>
      <c r="D45" s="42" t="str">
        <f>Table1[[#This Row],[NQF Number]]</f>
        <v>No NQF Number</v>
      </c>
      <c r="E45" s="21" t="str">
        <f>Table1[[#This Row],[Condition]]</f>
        <v>NA</v>
      </c>
      <c r="F45" s="21" t="str">
        <f>Table1[[#This Row],[Deviations from Measure Steward]]</f>
        <v>Not applicable - measure is homegrown</v>
      </c>
      <c r="G45" s="21" t="str">
        <f>Table1[[#This Row],[Coverage Type]]</f>
        <v>Medicaid,  Commercial</v>
      </c>
      <c r="H45" s="21" t="str">
        <f>Table1[[#This Row],[Performance Level Reported to the Repository]]</f>
        <v>Aggregated rate for health plans</v>
      </c>
      <c r="I45" s="21" t="str">
        <f>Table1[[#This Row],[Availability of Performance Data]]</f>
        <v>Data are expected to be available by: September 2020</v>
      </c>
      <c r="J45" s="22" t="str">
        <f>Table1[[#This Row],[Performance Period 1 Start Date]]</f>
        <v>Performance data are not available at this time.</v>
      </c>
      <c r="K45" s="145" t="str">
        <f>Table1[[#This Row],[Performance Period 1 End Date]]</f>
        <v>Performance data are not available at this time.</v>
      </c>
      <c r="L45" s="70" t="str">
        <f>Table1[[#This Row],[Performance Period 1 Denominator]]</f>
        <v>Performance data are not available at this time.</v>
      </c>
      <c r="M45" s="32" t="str">
        <f>Table1[[#This Row],[Performance Period 1 Rate]]</f>
        <v>Performance data are not available at this time.</v>
      </c>
      <c r="N45" s="140" t="str">
        <f>Table1[[#This Row],[Performance Period 2 Start Date]]</f>
        <v>Performance data are not available at this time.</v>
      </c>
      <c r="O45" s="22" t="str">
        <f>Table1[[#This Row],[Performance Period 2 End Date]]</f>
        <v>Performance data are not available at this time.</v>
      </c>
      <c r="P45" s="22" t="str">
        <f>Table1[[#This Row],[Performance Period 2 Denominator]]</f>
        <v>Performance data are not available at this time.</v>
      </c>
      <c r="Q45" s="32" t="str">
        <f>Table1[[#This Row],[Performance Period 2 Rate]]</f>
        <v>Performance data are not available at this time.</v>
      </c>
      <c r="R45" s="22" t="str">
        <f>Table1[[#This Row],[Performance Period 3 Start Date]]</f>
        <v>Performance data are not available at this time.</v>
      </c>
      <c r="S45" s="140" t="str">
        <f>Table1[[#This Row],[Performance Period 3 End Date]]</f>
        <v>Performance data are not available at this time.</v>
      </c>
      <c r="T45" s="22" t="str">
        <f>Table1[[#This Row],[Performance Period 3 Denominator]]</f>
        <v>Performance data are not available at this time.</v>
      </c>
      <c r="U45" s="32" t="str">
        <f>Table1[[#This Row],[Performance Period 3 Rate]]</f>
        <v>Performance data are not available at this time.</v>
      </c>
    </row>
    <row r="46" spans="1:21" ht="75" x14ac:dyDescent="0.25">
      <c r="A46" s="34">
        <f>Table1[[#This Row],['#]]</f>
        <v>43</v>
      </c>
      <c r="B46" s="34" t="str">
        <f>Table1[[#This Row],[Submitting Organization]]</f>
        <v>NYS Department of Health</v>
      </c>
      <c r="C46" s="20" t="str">
        <f>Table1[[#This Row],[Measure Name]]</f>
        <v>Adolescent Preventive Care - Assessment or Counseling or Education About the Risks of Tobacco Usage</v>
      </c>
      <c r="D46" s="42" t="str">
        <f>Table1[[#This Row],[NQF Number]]</f>
        <v>No NQF Number</v>
      </c>
      <c r="E46" s="21" t="str">
        <f>Table1[[#This Row],[Condition]]</f>
        <v>NA</v>
      </c>
      <c r="F46" s="21" t="str">
        <f>Table1[[#This Row],[Deviations from Measure Steward]]</f>
        <v>Not applicable - measure is homegrown</v>
      </c>
      <c r="G46" s="21" t="str">
        <f>Table1[[#This Row],[Coverage Type]]</f>
        <v>Medicaid,  Commercial</v>
      </c>
      <c r="H46" s="21" t="str">
        <f>Table1[[#This Row],[Performance Level Reported to the Repository]]</f>
        <v>Aggregated rate for health plans</v>
      </c>
      <c r="I46" s="21" t="str">
        <f>Table1[[#This Row],[Availability of Performance Data]]</f>
        <v xml:space="preserve">Data are expected to be available by: September 2020 </v>
      </c>
      <c r="J46" s="22" t="str">
        <f>Table1[[#This Row],[Performance Period 1 Start Date]]</f>
        <v>Performance data are not available at this time.</v>
      </c>
      <c r="K46" s="145" t="str">
        <f>Table1[[#This Row],[Performance Period 1 End Date]]</f>
        <v>Performance data are not available at this time.</v>
      </c>
      <c r="L46" s="22" t="str">
        <f>Table1[[#This Row],[Performance Period 1 Denominator]]</f>
        <v>Performance data are not available at this time.</v>
      </c>
      <c r="M46" s="32" t="str">
        <f>Table1[[#This Row],[Performance Period 1 Rate]]</f>
        <v>Performance data are not available at this time.</v>
      </c>
      <c r="N46" s="140" t="str">
        <f>Table1[[#This Row],[Performance Period 2 Start Date]]</f>
        <v>Performance data are not available at this time.</v>
      </c>
      <c r="O46" s="22" t="str">
        <f>Table1[[#This Row],[Performance Period 2 End Date]]</f>
        <v>Performance data are not available at this time.</v>
      </c>
      <c r="P46" s="22" t="str">
        <f>Table1[[#This Row],[Performance Period 2 Denominator]]</f>
        <v>Performance data are not available at this time.</v>
      </c>
      <c r="Q46" s="32" t="str">
        <f>Table1[[#This Row],[Performance Period 2 Rate]]</f>
        <v>Performance data are not available at this time.</v>
      </c>
      <c r="R46" s="22" t="str">
        <f>Table1[[#This Row],[Performance Period 3 Start Date]]</f>
        <v>Performance data are not available at this time.</v>
      </c>
      <c r="S46" s="140" t="str">
        <f>Table1[[#This Row],[Performance Period 3 End Date]]</f>
        <v>Performance data are not available at this time.</v>
      </c>
      <c r="T46" s="22" t="str">
        <f>Table1[[#This Row],[Performance Period 3 Denominator]]</f>
        <v>Performance data are not available at this time.</v>
      </c>
      <c r="U46" s="32" t="str">
        <f>Table1[[#This Row],[Performance Period 3 Rate]]</f>
        <v>Performance data are not available at this time.</v>
      </c>
    </row>
    <row r="47" spans="1:21" ht="75" x14ac:dyDescent="0.25">
      <c r="A47" s="34">
        <f>Table1[[#This Row],['#]]</f>
        <v>44</v>
      </c>
      <c r="B47" s="34" t="str">
        <f>Table1[[#This Row],[Submitting Organization]]</f>
        <v>NYS Department of Health</v>
      </c>
      <c r="C47" s="20" t="str">
        <f>Table1[[#This Row],[Measure Name]]</f>
        <v>Adolescent Preventive Care - Assessment or Counseling or Education for Depression</v>
      </c>
      <c r="D47" s="42" t="str">
        <f>Table1[[#This Row],[NQF Number]]</f>
        <v>No NQF Number</v>
      </c>
      <c r="E47" s="21" t="str">
        <f>Table1[[#This Row],[Condition]]</f>
        <v>NA</v>
      </c>
      <c r="F47" s="21" t="str">
        <f>Table1[[#This Row],[Deviations from Measure Steward]]</f>
        <v>Not applicable - measure is homegrown</v>
      </c>
      <c r="G47" s="21" t="str">
        <f>Table1[[#This Row],[Coverage Type]]</f>
        <v>Medicaid,  Commercial</v>
      </c>
      <c r="H47" s="21" t="str">
        <f>Table1[[#This Row],[Performance Level Reported to the Repository]]</f>
        <v>Aggregated rate for health plans</v>
      </c>
      <c r="I47" s="21" t="str">
        <f>Table1[[#This Row],[Availability of Performance Data]]</f>
        <v xml:space="preserve">Data are expected to be available by: September 2020 </v>
      </c>
      <c r="J47" s="22" t="str">
        <f>Table1[[#This Row],[Performance Period 1 Start Date]]</f>
        <v>Performance data are not available at this time.</v>
      </c>
      <c r="K47" s="145" t="str">
        <f>Table1[[#This Row],[Performance Period 1 End Date]]</f>
        <v>Performance data are not available at this time.</v>
      </c>
      <c r="L47" s="22" t="str">
        <f>Table1[[#This Row],[Performance Period 1 Denominator]]</f>
        <v>Performance data are not available at this time.</v>
      </c>
      <c r="M47" s="32" t="str">
        <f>Table1[[#This Row],[Performance Period 1 Rate]]</f>
        <v>Performance data are not available at this time.</v>
      </c>
      <c r="N47" s="140" t="str">
        <f>Table1[[#This Row],[Performance Period 2 Start Date]]</f>
        <v>Performance data are not available at this time.</v>
      </c>
      <c r="O47" s="22" t="str">
        <f>Table1[[#This Row],[Performance Period 2 End Date]]</f>
        <v>Performance data are not available at this time.</v>
      </c>
      <c r="P47" s="22" t="str">
        <f>Table1[[#This Row],[Performance Period 2 Denominator]]</f>
        <v>Performance data are not available at this time.</v>
      </c>
      <c r="Q47" s="32" t="str">
        <f>Table1[[#This Row],[Performance Period 2 Rate]]</f>
        <v>Performance data are not available at this time.</v>
      </c>
      <c r="R47" s="22" t="str">
        <f>Table1[[#This Row],[Performance Period 3 Start Date]]</f>
        <v>Performance data are not available at this time.</v>
      </c>
      <c r="S47" s="140" t="str">
        <f>Table1[[#This Row],[Performance Period 3 End Date]]</f>
        <v>Performance data are not available at this time.</v>
      </c>
      <c r="T47" s="22" t="str">
        <f>Table1[[#This Row],[Performance Period 3 Denominator]]</f>
        <v>Performance data are not available at this time.</v>
      </c>
      <c r="U47" s="32" t="str">
        <f>Table1[[#This Row],[Performance Period 3 Rate]]</f>
        <v>Performance data are not available at this time.</v>
      </c>
    </row>
    <row r="48" spans="1:21" ht="120" x14ac:dyDescent="0.25">
      <c r="A48" s="34">
        <f>Table1[[#This Row],['#]]</f>
        <v>45</v>
      </c>
      <c r="B48" s="34" t="str">
        <f>Table1[[#This Row],[Submitting Organization]]</f>
        <v>NYS Department of Health</v>
      </c>
      <c r="C48" s="20" t="str">
        <f>Table1[[#This Row],[Measure Name]]</f>
        <v>Adolescent Preventive Care - Assessment or Counseling or Education on Risk Behaviors and Preventive Actions Associated with Sexual Activity</v>
      </c>
      <c r="D48" s="42" t="str">
        <f>Table1[[#This Row],[NQF Number]]</f>
        <v>No NQF Number</v>
      </c>
      <c r="E48" s="21" t="str">
        <f>Table1[[#This Row],[Condition]]</f>
        <v>NA</v>
      </c>
      <c r="F48" s="21" t="str">
        <f>Table1[[#This Row],[Deviations from Measure Steward]]</f>
        <v>Not applicable - measure is homegrown</v>
      </c>
      <c r="G48" s="21" t="str">
        <f>Table1[[#This Row],[Coverage Type]]</f>
        <v>Medicaid,  Commercial</v>
      </c>
      <c r="H48" s="21" t="str">
        <f>Table1[[#This Row],[Performance Level Reported to the Repository]]</f>
        <v>Aggregated rate for health plans</v>
      </c>
      <c r="I48" s="21" t="str">
        <f>Table1[[#This Row],[Availability of Performance Data]]</f>
        <v xml:space="preserve">Data are expected to be available by: September 2020 </v>
      </c>
      <c r="J48" s="22" t="str">
        <f>Table1[[#This Row],[Performance Period 1 Start Date]]</f>
        <v>Performance data are not available at this time.</v>
      </c>
      <c r="K48" s="145" t="str">
        <f>Table1[[#This Row],[Performance Period 1 End Date]]</f>
        <v>Performance data are not available at this time.</v>
      </c>
      <c r="L48" s="22" t="str">
        <f>Table1[[#This Row],[Performance Period 1 Denominator]]</f>
        <v>Performance data are not available at this time.</v>
      </c>
      <c r="M48" s="32" t="str">
        <f>Table1[[#This Row],[Performance Period 1 Rate]]</f>
        <v>Performance data are not available at this time.</v>
      </c>
      <c r="N48" s="140" t="str">
        <f>Table1[[#This Row],[Performance Period 2 Start Date]]</f>
        <v>Performance data are not available at this time.</v>
      </c>
      <c r="O48" s="22" t="str">
        <f>Table1[[#This Row],[Performance Period 2 End Date]]</f>
        <v>Performance data are not available at this time.</v>
      </c>
      <c r="P48" s="22" t="str">
        <f>Table1[[#This Row],[Performance Period 2 Denominator]]</f>
        <v>Performance data are not available at this time.</v>
      </c>
      <c r="Q48" s="32" t="str">
        <f>Table1[[#This Row],[Performance Period 2 Rate]]</f>
        <v>Performance data are not available at this time.</v>
      </c>
      <c r="R48" s="22" t="str">
        <f>Table1[[#This Row],[Performance Period 3 Start Date]]</f>
        <v>Performance data are not available at this time.</v>
      </c>
      <c r="S48" s="140" t="str">
        <f>Table1[[#This Row],[Performance Period 3 End Date]]</f>
        <v>Performance data are not available at this time.</v>
      </c>
      <c r="T48" s="22" t="str">
        <f>Table1[[#This Row],[Performance Period 3 Denominator]]</f>
        <v>Performance data are not available at this time.</v>
      </c>
      <c r="U48" s="32" t="str">
        <f>Table1[[#This Row],[Performance Period 3 Rate]]</f>
        <v>Performance data are not available at this time.</v>
      </c>
    </row>
    <row r="49" spans="1:21" ht="45" x14ac:dyDescent="0.25">
      <c r="A49" s="34">
        <f>Table1[[#This Row],['#]]</f>
        <v>46</v>
      </c>
      <c r="B49" s="34" t="str">
        <f>Table1[[#This Row],[Submitting Organization]]</f>
        <v>Oregon Health Authority Health Analytics</v>
      </c>
      <c r="C49" s="20" t="str">
        <f>Table1[[#This Row],[Measure Name]]</f>
        <v>Assessments within 60 Days for Children in DHS Custody</v>
      </c>
      <c r="D49" s="42" t="str">
        <f>Table1[[#This Row],[NQF Number]]</f>
        <v>No NQF Number</v>
      </c>
      <c r="E49" s="21" t="str">
        <f>Table1[[#This Row],[Condition]]</f>
        <v>NA</v>
      </c>
      <c r="F49" s="21" t="str">
        <f>Table1[[#This Row],[Deviations from Measure Steward]]</f>
        <v>Not applicable - measure is homegrown</v>
      </c>
      <c r="G49" s="21" t="str">
        <f>Table1[[#This Row],[Coverage Type]]</f>
        <v>Medicaid, Dual Medicaid/ Medicare</v>
      </c>
      <c r="H49" s="21" t="str">
        <f>Table1[[#This Row],[Performance Level Reported to the Repository]]</f>
        <v>State</v>
      </c>
      <c r="I49" s="21" t="str">
        <f>Table1[[#This Row],[Availability of Performance Data]]</f>
        <v>Performance data are available.</v>
      </c>
      <c r="J49" s="22" t="str">
        <f>Table1[[#This Row],[Performance Period 1 Start Date]]</f>
        <v>01/01/2019</v>
      </c>
      <c r="K49" s="145">
        <f>Table1[[#This Row],[Performance Period 1 End Date]]</f>
        <v>43830</v>
      </c>
      <c r="L49" s="70">
        <f>Table1[[#This Row],[Performance Period 1 Denominator]]</f>
        <v>1368</v>
      </c>
      <c r="M49" s="32">
        <f>Table1[[#This Row],[Performance Period 1 Rate]]</f>
        <v>0.87792397660818711</v>
      </c>
      <c r="N49" s="140" t="str">
        <f>Table1[[#This Row],[Performance Period 2 Start Date]]</f>
        <v>01/01/2018</v>
      </c>
      <c r="O49" s="22" t="str">
        <f>Table1[[#This Row],[Performance Period 2 End Date]]</f>
        <v>12/31/2018</v>
      </c>
      <c r="P49" s="70">
        <f>Table1[[#This Row],[Performance Period 2 Denominator]]</f>
        <v>1892</v>
      </c>
      <c r="Q49" s="32">
        <f>Table1[[#This Row],[Performance Period 2 Rate]]</f>
        <v>0.86733615221987315</v>
      </c>
      <c r="R49" s="22" t="str">
        <f>Table1[[#This Row],[Performance Period 3 Start Date]]</f>
        <v>01/01/2017</v>
      </c>
      <c r="S49" s="140" t="str">
        <f>Table1[[#This Row],[Performance Period 3 End Date]]</f>
        <v>12/31/2017</v>
      </c>
      <c r="T49" s="70">
        <f>Table1[[#This Row],[Performance Period 3 Denominator]]</f>
        <v>2008</v>
      </c>
      <c r="U49" s="32">
        <f>Table1[[#This Row],[Performance Period 3 Rate]]</f>
        <v>0.83017928286852594</v>
      </c>
    </row>
    <row r="50" spans="1:21" ht="45" x14ac:dyDescent="0.25">
      <c r="A50" s="34">
        <f>Table1[[#This Row],['#]]</f>
        <v>47</v>
      </c>
      <c r="B50" s="34" t="str">
        <f>Table1[[#This Row],[Submitting Organization]]</f>
        <v>Oregon Health Authority Health Analytics</v>
      </c>
      <c r="C50" s="20" t="str">
        <f>Table1[[#This Row],[Measure Name]]</f>
        <v>Developmental Screening in the First Three Years of Life</v>
      </c>
      <c r="D50" s="42">
        <f>Table1[[#This Row],[NQF Number]]</f>
        <v>1448</v>
      </c>
      <c r="E50" s="21" t="str">
        <f>Table1[[#This Row],[Condition]]</f>
        <v>NA</v>
      </c>
      <c r="F50" s="21" t="str">
        <f>Table1[[#This Row],[Deviations from Measure Steward]]</f>
        <v>No deviations from the measure steward (2013)</v>
      </c>
      <c r="G50" s="21" t="str">
        <f>Table1[[#This Row],[Coverage Type]]</f>
        <v>Medicaid</v>
      </c>
      <c r="H50" s="21" t="str">
        <f>Table1[[#This Row],[Performance Level Reported to the Repository]]</f>
        <v>State</v>
      </c>
      <c r="I50" s="21" t="str">
        <f>Table1[[#This Row],[Availability of Performance Data]]</f>
        <v>Performance data are available.</v>
      </c>
      <c r="J50" s="22" t="str">
        <f>Table1[[#This Row],[Performance Period 1 Start Date]]</f>
        <v>01/01/2019</v>
      </c>
      <c r="K50" s="145">
        <f>Table1[[#This Row],[Performance Period 1 End Date]]</f>
        <v>43830</v>
      </c>
      <c r="L50" s="70">
        <f>Table1[[#This Row],[Performance Period 1 Denominator]]</f>
        <v>46945</v>
      </c>
      <c r="M50" s="32">
        <f>Table1[[#This Row],[Performance Period 1 Rate]]</f>
        <v>0.75026094365747154</v>
      </c>
      <c r="N50" s="140" t="str">
        <f>Table1[[#This Row],[Performance Period 2 Start Date]]</f>
        <v>01/01/2018</v>
      </c>
      <c r="O50" s="22" t="str">
        <f>Table1[[#This Row],[Performance Period 2 End Date]]</f>
        <v>12/31/2018</v>
      </c>
      <c r="P50" s="70">
        <f>Table1[[#This Row],[Performance Period 2 Denominator]]</f>
        <v>41354</v>
      </c>
      <c r="Q50" s="32">
        <f>Table1[[#This Row],[Performance Period 2 Rate]]</f>
        <v>0.7244039270687237</v>
      </c>
      <c r="R50" s="22" t="str">
        <f>Table1[[#This Row],[Performance Period 3 Start Date]]</f>
        <v>01/01/2017</v>
      </c>
      <c r="S50" s="140" t="str">
        <f>Table1[[#This Row],[Performance Period 3 End Date]]</f>
        <v>12/31/2017</v>
      </c>
      <c r="T50" s="70">
        <f>Table1[[#This Row],[Performance Period 3 Denominator]]</f>
        <v>44966</v>
      </c>
      <c r="U50" s="32">
        <f>Table1[[#This Row],[Performance Period 3 Rate]]</f>
        <v>0.68983231775118981</v>
      </c>
    </row>
    <row r="51" spans="1:21" ht="45" x14ac:dyDescent="0.25">
      <c r="A51" s="34">
        <f>Table1[[#This Row],['#]]</f>
        <v>48</v>
      </c>
      <c r="B51" s="34" t="str">
        <f>Table1[[#This Row],[Submitting Organization]]</f>
        <v>Oregon Health Authority Health Analytics</v>
      </c>
      <c r="C51" s="20" t="str">
        <f>Table1[[#This Row],[Measure Name]]</f>
        <v>Effective Contraceptive Use</v>
      </c>
      <c r="D51" s="42" t="str">
        <f>Table1[[#This Row],[NQF Number]]</f>
        <v>No NQF Number</v>
      </c>
      <c r="E51" s="21" t="str">
        <f>Table1[[#This Row],[Condition]]</f>
        <v>NA</v>
      </c>
      <c r="F51" s="21" t="str">
        <f>Table1[[#This Row],[Deviations from Measure Steward]]</f>
        <v>Not applicable - measure is homegrown</v>
      </c>
      <c r="G51" s="21" t="str">
        <f>Table1[[#This Row],[Coverage Type]]</f>
        <v>Medicaid, Dual Medicaid/ Medicare</v>
      </c>
      <c r="H51" s="21" t="str">
        <f>Table1[[#This Row],[Performance Level Reported to the Repository]]</f>
        <v>State</v>
      </c>
      <c r="I51" s="21" t="str">
        <f>Table1[[#This Row],[Availability of Performance Data]]</f>
        <v>Performance data are available.</v>
      </c>
      <c r="J51" s="22" t="str">
        <f>Table1[[#This Row],[Performance Period 1 Start Date]]</f>
        <v>01/01/2019</v>
      </c>
      <c r="K51" s="145">
        <f>Table1[[#This Row],[Performance Period 1 End Date]]</f>
        <v>43830</v>
      </c>
      <c r="L51" s="70">
        <f>Table1[[#This Row],[Performance Period 1 Denominator]]</f>
        <v>141412</v>
      </c>
      <c r="M51" s="32">
        <f>Table1[[#This Row],[Performance Period 1 Rate]]</f>
        <v>0.49852912058382598</v>
      </c>
      <c r="N51" s="140" t="str">
        <f>Table1[[#This Row],[Performance Period 2 Start Date]]</f>
        <v>01/01/2018</v>
      </c>
      <c r="O51" s="22" t="str">
        <f>Table1[[#This Row],[Performance Period 2 End Date]]</f>
        <v>12/31/2018</v>
      </c>
      <c r="P51" s="70">
        <f>Table1[[#This Row],[Performance Period 2 Denominator]]</f>
        <v>126455</v>
      </c>
      <c r="Q51" s="32">
        <f>Table1[[#This Row],[Performance Period 2 Rate]]</f>
        <v>0.46782649954529282</v>
      </c>
      <c r="R51" s="22" t="str">
        <f>Table1[[#This Row],[Performance Period 3 Start Date]]</f>
        <v>01/01/2017</v>
      </c>
      <c r="S51" s="140" t="str">
        <f>Table1[[#This Row],[Performance Period 3 End Date]]</f>
        <v>12/31/2017</v>
      </c>
      <c r="T51" s="70">
        <f>Table1[[#This Row],[Performance Period 3 Denominator]]</f>
        <v>109552</v>
      </c>
      <c r="U51" s="32">
        <f>Table1[[#This Row],[Performance Period 3 Rate]]</f>
        <v>0.43334672119176282</v>
      </c>
    </row>
    <row r="52" spans="1:21" ht="150" x14ac:dyDescent="0.25">
      <c r="A52" s="34">
        <f>Table1[[#This Row],['#]]</f>
        <v>49</v>
      </c>
      <c r="B52" s="34" t="str">
        <f>Table1[[#This Row],[Submitting Organization]]</f>
        <v>Office of the Health Insurance Commissioner</v>
      </c>
      <c r="C52" s="20" t="str">
        <f>Table1[[#This Row],[Measure Name]]</f>
        <v>Developmental Screening in the First Three Years of Life</v>
      </c>
      <c r="D52" s="42">
        <f>Table1[[#This Row],[NQF Number]]</f>
        <v>1448</v>
      </c>
      <c r="E52" s="21" t="str">
        <f>Table1[[#This Row],[Condition]]</f>
        <v>NA</v>
      </c>
      <c r="F52" s="21" t="str">
        <f>Table1[[#This Row],[Deviations from Measure Steward]]</f>
        <v>Measure does deviate from the steward (Included the use of the "Survey of Well-being of Young Children (SWYC)" tool as an acceptable screening tool because it was being used as part of a Department of Health Program and in use by a primary care transformation initiative in the state.)</v>
      </c>
      <c r="G52" s="21" t="str">
        <f>Table1[[#This Row],[Coverage Type]]</f>
        <v>Medicaid, Medicare, Commercial</v>
      </c>
      <c r="H52" s="21" t="str">
        <f>Table1[[#This Row],[Performance Level Reported to the Repository]]</f>
        <v>Aggregated rate for providers (e.g., primary care practices, hospitals)</v>
      </c>
      <c r="I52" s="21" t="str">
        <f>Table1[[#This Row],[Availability of Performance Data]]</f>
        <v>Performance data are available.</v>
      </c>
      <c r="J52" s="22" t="str">
        <f>Table1[[#This Row],[Performance Period 1 Start Date]]</f>
        <v>10/01/2018</v>
      </c>
      <c r="K52" s="145" t="str">
        <f>Table1[[#This Row],[Performance Period 1 End Date]]</f>
        <v>09/30/2019</v>
      </c>
      <c r="L52" s="70">
        <f>Table1[[#This Row],[Performance Period 1 Denominator]]</f>
        <v>19346</v>
      </c>
      <c r="M52" s="32">
        <f>Table1[[#This Row],[Performance Period 1 Rate]]</f>
        <v>0.77271787449601981</v>
      </c>
      <c r="N52" s="140" t="str">
        <f>Table1[[#This Row],[Performance Period 2 Start Date]]</f>
        <v>10/01/2017</v>
      </c>
      <c r="O52" s="22" t="str">
        <f>Table1[[#This Row],[Performance Period 2 End Date]]</f>
        <v>09/30/2018</v>
      </c>
      <c r="P52" s="70">
        <f>Table1[[#This Row],[Performance Period 2 Denominator]]</f>
        <v>15918</v>
      </c>
      <c r="Q52" s="32">
        <f>Table1[[#This Row],[Performance Period 2 Rate]]</f>
        <v>0.84797085060937305</v>
      </c>
      <c r="R52" s="22" t="str">
        <f>Table1[[#This Row],[Performance Period 3 Start Date]]</f>
        <v>10/01/2016</v>
      </c>
      <c r="S52" s="140" t="str">
        <f>Table1[[#This Row],[Performance Period 3 End Date]]</f>
        <v>09/30/2017</v>
      </c>
      <c r="T52" s="70">
        <f>Table1[[#This Row],[Performance Period 3 Denominator]]</f>
        <v>16849</v>
      </c>
      <c r="U52" s="32">
        <f>Table1[[#This Row],[Performance Period 3 Rate]]</f>
        <v>0.80319306783785382</v>
      </c>
    </row>
    <row r="53" spans="1:21" ht="75" x14ac:dyDescent="0.25">
      <c r="A53" s="101">
        <f>Table1[[#This Row],['#]]</f>
        <v>50</v>
      </c>
      <c r="B53" s="101" t="str">
        <f>Table1[[#This Row],[Submitting Organization]]</f>
        <v>Oregon Health Authority Health Analytics</v>
      </c>
      <c r="C53" s="106" t="str">
        <f>Table1[[#This Row],[Measure Name]]</f>
        <v>Weight Assessment and Counseling for Children and Adolescents</v>
      </c>
      <c r="D53" s="107">
        <f>Table1[[#This Row],[NQF Number]]</f>
        <v>24</v>
      </c>
      <c r="E53" s="108" t="str">
        <f>Table1[[#This Row],[Condition]]</f>
        <v>Obesity</v>
      </c>
      <c r="F53" s="108" t="str">
        <f>Table1[[#This Row],[Deviations from Measure Steward]]</f>
        <v>Measure does deviate from the steward (eCQM specs call for all-payer data; OHA prefers, but doesn't require, Medicaid only data)</v>
      </c>
      <c r="G53" s="108" t="str">
        <f>Table1[[#This Row],[Coverage Type]]</f>
        <v>Medicaid</v>
      </c>
      <c r="H53" s="108" t="str">
        <f>Table1[[#This Row],[Performance Level Reported to the Repository]]</f>
        <v>State</v>
      </c>
      <c r="I53" s="21" t="str">
        <f>Table1[[#This Row],[Availability of Performance Data]]</f>
        <v>Performance data are available.</v>
      </c>
      <c r="J53" s="103" t="str">
        <f>Table1[[#This Row],[Performance Period 1 Start Date]]</f>
        <v>01/01/2019</v>
      </c>
      <c r="K53" s="144">
        <f>Table1[[#This Row],[Performance Period 1 End Date]]</f>
        <v>43830</v>
      </c>
      <c r="L53" s="102">
        <f>Table1[[#This Row],[Performance Period 1 Denominator]]</f>
        <v>210189</v>
      </c>
      <c r="M53" s="93">
        <f>Table1[[#This Row],[Performance Period 1 Rate]]</f>
        <v>0.6386490254009487</v>
      </c>
      <c r="N53" s="103" t="str">
        <f>Table1[[#This Row],[Performance Period 2 Start Date]]</f>
        <v>01/01/2018</v>
      </c>
      <c r="O53" s="103" t="str">
        <f>Table1[[#This Row],[Performance Period 2 End Date]]</f>
        <v>12/31/2018</v>
      </c>
      <c r="P53" s="103">
        <f>Table1[[#This Row],[Performance Period 2 Denominator]]</f>
        <v>170461</v>
      </c>
      <c r="Q53" s="93">
        <f>Table1[[#This Row],[Performance Period 2 Rate]]</f>
        <v>0.59706325787130199</v>
      </c>
      <c r="R53" s="103" t="str">
        <f>Table1[[#This Row],[Performance Period 3 Start Date]]</f>
        <v>Did not submit data for a third performance period.</v>
      </c>
      <c r="S53" s="103" t="str">
        <f>Table1[[#This Row],[Performance Period 3 End Date]]</f>
        <v>Did not submit data for a third performance period.</v>
      </c>
      <c r="T53" s="103" t="str">
        <f>Table1[[#This Row],[Performance Period 3 Denominator]]</f>
        <v>Did not submit data for a third performance period.</v>
      </c>
      <c r="U53" s="93" t="str">
        <f>Table1[[#This Row],[Performance Period 3 Rate]]</f>
        <v>Did not submit data for a third performance period.</v>
      </c>
    </row>
    <row r="54" spans="1:21" ht="120" x14ac:dyDescent="0.25">
      <c r="A54" s="101">
        <f>Table1[[#This Row],['#]]</f>
        <v>51</v>
      </c>
      <c r="B54" s="101" t="str">
        <f>Table1[[#This Row],[Submitting Organization]]</f>
        <v>Office of the Health Insurance Commissioner</v>
      </c>
      <c r="C54" s="106" t="str">
        <f>Table1[[#This Row],[Measure Name]]</f>
        <v>Weight Assessment and Counseling for Children and Adolescents</v>
      </c>
      <c r="D54" s="107">
        <f>Table1[[#This Row],[NQF Number]]</f>
        <v>24</v>
      </c>
      <c r="E54" s="108" t="str">
        <f>Table1[[#This Row],[Condition]]</f>
        <v>Obesity</v>
      </c>
      <c r="F54" s="108" t="str">
        <f>Table1[[#This Row],[Deviations from Measure Steward]]</f>
        <v>Measure does deviate from the steward (Modifies the HEDIS measure to look at an all-or-nothing composite of the three measure components:  BMI assessment, counseling for nutrition, and counseling for physical activity.)</v>
      </c>
      <c r="G54" s="108" t="str">
        <f>Table1[[#This Row],[Coverage Type]]</f>
        <v>Medicaid, Medicare, Commercial</v>
      </c>
      <c r="H54" s="108" t="str">
        <f>Table1[[#This Row],[Performance Level Reported to the Repository]]</f>
        <v>Aggregated rate for providers (e.g., primary care practices, hospitals)</v>
      </c>
      <c r="I54" s="21" t="str">
        <f>Table1[[#This Row],[Availability of Performance Data]]</f>
        <v>Performance data are available.</v>
      </c>
      <c r="J54" s="103" t="str">
        <f>Table1[[#This Row],[Performance Period 1 Start Date]]</f>
        <v>10/01/2018</v>
      </c>
      <c r="K54" s="144" t="str">
        <f>Table1[[#This Row],[Performance Period 1 End Date]]</f>
        <v>09/30/2019</v>
      </c>
      <c r="L54" s="102">
        <f>Table1[[#This Row],[Performance Period 1 Denominator]]</f>
        <v>112494</v>
      </c>
      <c r="M54" s="93">
        <f>Table1[[#This Row],[Performance Period 1 Rate]]</f>
        <v>0.89252760147207855</v>
      </c>
      <c r="N54" s="103" t="str">
        <f>Table1[[#This Row],[Performance Period 2 Start Date]]</f>
        <v>10/01/2017</v>
      </c>
      <c r="O54" s="103" t="str">
        <f>Table1[[#This Row],[Performance Period 2 End Date]]</f>
        <v>09/30/2018</v>
      </c>
      <c r="P54" s="102">
        <f>Table1[[#This Row],[Performance Period 2 Denominator]]</f>
        <v>86484</v>
      </c>
      <c r="Q54" s="93">
        <f>Table1[[#This Row],[Performance Period 2 Rate]]</f>
        <v>0.90895425743490121</v>
      </c>
      <c r="R54" s="103" t="str">
        <f>Table1[[#This Row],[Performance Period 3 Start Date]]</f>
        <v>10/01/2016</v>
      </c>
      <c r="S54" s="103" t="str">
        <f>Table1[[#This Row],[Performance Period 3 End Date]]</f>
        <v>09/30/2017</v>
      </c>
      <c r="T54" s="102">
        <f>Table1[[#This Row],[Performance Period 3 Denominator]]</f>
        <v>71822</v>
      </c>
      <c r="U54" s="93">
        <f>Table1[[#This Row],[Performance Period 3 Rate]]</f>
        <v>0.88818189412714765</v>
      </c>
    </row>
    <row r="55" spans="1:21" ht="60" x14ac:dyDescent="0.25">
      <c r="A55" s="101">
        <f>Table1[[#This Row],['#]]</f>
        <v>52</v>
      </c>
      <c r="B55" s="101" t="str">
        <f>Table1[[#This Row],[Submitting Organization]]</f>
        <v>MassHealth Office of Clinical Affairs</v>
      </c>
      <c r="C55" s="106" t="str">
        <f>Table1[[#This Row],[Measure Name]]</f>
        <v>Oral Health Evaluation</v>
      </c>
      <c r="D55" s="107">
        <f>Table1[[#This Row],[NQF Number]]</f>
        <v>2517</v>
      </c>
      <c r="E55" s="108" t="str">
        <f>Table1[[#This Row],[Condition]]</f>
        <v>Oral Health</v>
      </c>
      <c r="F55" s="108" t="str">
        <f>Table1[[#This Row],[Deviations from Measure Steward]]</f>
        <v>No deviations from the measure steward (2018)</v>
      </c>
      <c r="G55" s="108" t="str">
        <f>Table1[[#This Row],[Coverage Type]]</f>
        <v>Medicaid</v>
      </c>
      <c r="H55" s="108" t="str">
        <f>Table1[[#This Row],[Performance Level Reported to the Repository]]</f>
        <v>TBD</v>
      </c>
      <c r="I55" s="21" t="str">
        <f>Table1[[#This Row],[Availability of Performance Data]]</f>
        <v>Data are expected to be available by: TBD - measure results anticipated in late 2021.</v>
      </c>
      <c r="J55" s="103" t="str">
        <f>Table1[[#This Row],[Performance Period 1 Start Date]]</f>
        <v>Performance data are not available at this time.</v>
      </c>
      <c r="K55" s="144" t="str">
        <f>Table1[[#This Row],[Performance Period 1 End Date]]</f>
        <v>Performance data are not available at this time.</v>
      </c>
      <c r="L55" s="103" t="str">
        <f>Table1[[#This Row],[Performance Period 1 Denominator]]</f>
        <v>Performance data are not available at this time.</v>
      </c>
      <c r="M55" s="93" t="str">
        <f>Table1[[#This Row],[Performance Period 1 Rate]]</f>
        <v>Performance data are not available at this time.</v>
      </c>
      <c r="N55" s="103" t="str">
        <f>Table1[[#This Row],[Performance Period 2 Start Date]]</f>
        <v>Performance data are not available at this time.</v>
      </c>
      <c r="O55" s="103" t="str">
        <f>Table1[[#This Row],[Performance Period 2 End Date]]</f>
        <v>Performance data are not available at this time.</v>
      </c>
      <c r="P55" s="103" t="str">
        <f>Table1[[#This Row],[Performance Period 2 Denominator]]</f>
        <v>Performance data are not available at this time.</v>
      </c>
      <c r="Q55" s="93" t="str">
        <f>Table1[[#This Row],[Performance Period 2 Rate]]</f>
        <v>Performance data are not available at this time.</v>
      </c>
      <c r="R55" s="103" t="str">
        <f>Table1[[#This Row],[Performance Period 3 Start Date]]</f>
        <v>Performance data are not available at this time.</v>
      </c>
      <c r="S55" s="103" t="str">
        <f>Table1[[#This Row],[Performance Period 3 End Date]]</f>
        <v>Performance data are not available at this time.</v>
      </c>
      <c r="T55" s="103" t="str">
        <f>Table1[[#This Row],[Performance Period 3 Denominator]]</f>
        <v>Performance data are not available at this time.</v>
      </c>
      <c r="U55" s="93" t="str">
        <f>Table1[[#This Row],[Performance Period 3 Rate]]</f>
        <v>Performance data are not available at this time.</v>
      </c>
    </row>
    <row r="56" spans="1:21" ht="210" x14ac:dyDescent="0.25">
      <c r="A56" s="101">
        <f>Table1[[#This Row],['#]]</f>
        <v>53</v>
      </c>
      <c r="B56" s="101" t="str">
        <f>Table1[[#This Row],[Submitting Organization]]</f>
        <v>Oregon Health Authority Health Analytics</v>
      </c>
      <c r="C56" s="106" t="str">
        <f>Table1[[#This Row],[Measure Name]]</f>
        <v>Dental Sealants on Permanent Molars for Children</v>
      </c>
      <c r="D56" s="107">
        <f>Table1[[#This Row],[NQF Number]]</f>
        <v>2508</v>
      </c>
      <c r="E56" s="108" t="str">
        <f>Table1[[#This Row],[Condition]]</f>
        <v>Oral Health</v>
      </c>
      <c r="F56" s="108" t="str">
        <f>Table1[[#This Row],[Deviations from Measure Steward]]</f>
        <v>Measure does deviate from the steward (Oregon combines Dental Sealant measures for age 6-9 (NQF-2508) and age 10-14 (NQF-2509) into one measure, and with following deviations: 'Elevated risk' is not required in the denominator logic; ANY tooth codes defined in the DQA measures can be numerator compliant among all age range; for numerator claims in medical claim form, tooth codes are not required.)</v>
      </c>
      <c r="G56" s="108" t="str">
        <f>Table1[[#This Row],[Coverage Type]]</f>
        <v>Medicaid</v>
      </c>
      <c r="H56" s="108" t="str">
        <f>Table1[[#This Row],[Performance Level Reported to the Repository]]</f>
        <v>State</v>
      </c>
      <c r="I56" s="21" t="str">
        <f>Table1[[#This Row],[Availability of Performance Data]]</f>
        <v>Performance data are available.</v>
      </c>
      <c r="J56" s="103" t="str">
        <f>Table1[[#This Row],[Performance Period 1 Start Date]]</f>
        <v>01/01/2019</v>
      </c>
      <c r="K56" s="144">
        <f>Table1[[#This Row],[Performance Period 1 End Date]]</f>
        <v>43830</v>
      </c>
      <c r="L56" s="102">
        <f>Table1[[#This Row],[Performance Period 1 Denominator]]</f>
        <v>146076</v>
      </c>
      <c r="M56" s="93">
        <f>Table1[[#This Row],[Performance Period 1 Rate]]</f>
        <v>0.2682507735699225</v>
      </c>
      <c r="N56" s="103" t="str">
        <f>Table1[[#This Row],[Performance Period 2 Start Date]]</f>
        <v>01/01/2018</v>
      </c>
      <c r="O56" s="103" t="str">
        <f>Table1[[#This Row],[Performance Period 2 End Date]]</f>
        <v>12/31/2018</v>
      </c>
      <c r="P56" s="102">
        <f>Table1[[#This Row],[Performance Period 2 Denominator]]</f>
        <v>137444</v>
      </c>
      <c r="Q56" s="93">
        <f>Table1[[#This Row],[Performance Period 2 Rate]]</f>
        <v>0.24819562876516982</v>
      </c>
      <c r="R56" s="103" t="str">
        <f>Table1[[#This Row],[Performance Period 3 Start Date]]</f>
        <v>01/01/2017</v>
      </c>
      <c r="S56" s="103" t="str">
        <f>Table1[[#This Row],[Performance Period 3 End Date]]</f>
        <v>12/31/2017</v>
      </c>
      <c r="T56" s="102">
        <f>Table1[[#This Row],[Performance Period 3 Denominator]]</f>
        <v>128188</v>
      </c>
      <c r="U56" s="93">
        <f>Table1[[#This Row],[Performance Period 3 Rate]]</f>
        <v>0.24067775454800761</v>
      </c>
    </row>
    <row r="57" spans="1:21" ht="150" x14ac:dyDescent="0.25">
      <c r="A57" s="101">
        <f>Table1[[#This Row],['#]]</f>
        <v>54</v>
      </c>
      <c r="B57" s="101" t="str">
        <f>Table1[[#This Row],[Submitting Organization]]</f>
        <v>Oregon Health Authority Health Analytics</v>
      </c>
      <c r="C57" s="106" t="str">
        <f>Table1[[#This Row],[Measure Name]]</f>
        <v>Oral Evaluation for Adults with Diabetes</v>
      </c>
      <c r="D57" s="107" t="str">
        <f>Table1[[#This Row],[NQF Number]]</f>
        <v>No NQF Number</v>
      </c>
      <c r="E57" s="108" t="str">
        <f>Table1[[#This Row],[Condition]]</f>
        <v>Oral Health</v>
      </c>
      <c r="F57" s="108" t="str">
        <f>Table1[[#This Row],[Deviations from Measure Steward]]</f>
        <v>Measure does deviate from the steward (DQA excludes Medicare-Medicaid dual enrollees, OHA does not; DQA identifies members in hospice with two years of claims; OHA uses only claims during the measurement year for identifying hospice care which aligns with other HEDIS‐based measures)</v>
      </c>
      <c r="G57" s="108" t="str">
        <f>Table1[[#This Row],[Coverage Type]]</f>
        <v>Medicaid, Dual Medicaid/ Medicare</v>
      </c>
      <c r="H57" s="108" t="str">
        <f>Table1[[#This Row],[Performance Level Reported to the Repository]]</f>
        <v>State</v>
      </c>
      <c r="I57" s="21" t="str">
        <f>Table1[[#This Row],[Availability of Performance Data]]</f>
        <v>Performance data are available.</v>
      </c>
      <c r="J57" s="103" t="str">
        <f>Table1[[#This Row],[Performance Period 1 Start Date]]</f>
        <v>01/01/2019</v>
      </c>
      <c r="K57" s="144">
        <f>Table1[[#This Row],[Performance Period 1 End Date]]</f>
        <v>43830</v>
      </c>
      <c r="L57" s="102">
        <f>Table1[[#This Row],[Performance Period 1 Denominator]]</f>
        <v>36430</v>
      </c>
      <c r="M57" s="93">
        <f>Table1[[#This Row],[Performance Period 1 Rate]]</f>
        <v>0.30672522646170736</v>
      </c>
      <c r="N57" s="103" t="str">
        <f>Table1[[#This Row],[Performance Period 2 Start Date]]</f>
        <v>01/01/2018</v>
      </c>
      <c r="O57" s="103" t="str">
        <f>Table1[[#This Row],[Performance Period 2 End Date]]</f>
        <v>12/31/2018</v>
      </c>
      <c r="P57" s="103">
        <f>Table1[[#This Row],[Performance Period 2 Denominator]]</f>
        <v>35068</v>
      </c>
      <c r="Q57" s="93">
        <f>Table1[[#This Row],[Performance Period 2 Rate]]</f>
        <v>0.26391582069122849</v>
      </c>
      <c r="R57" s="103" t="str">
        <f>Table1[[#This Row],[Performance Period 3 Start Date]]</f>
        <v>Did not submit data for a third performance period.</v>
      </c>
      <c r="S57" s="103" t="str">
        <f>Table1[[#This Row],[Performance Period 3 End Date]]</f>
        <v>Did not submit data for a third performance period.</v>
      </c>
      <c r="T57" s="103" t="str">
        <f>Table1[[#This Row],[Performance Period 3 Denominator]]</f>
        <v>Did not submit data for a third performance period.</v>
      </c>
      <c r="U57" s="93" t="str">
        <f>Table1[[#This Row],[Performance Period 3 Rate]]</f>
        <v>Did not submit data for a third performance period.</v>
      </c>
    </row>
    <row r="58" spans="1:21" ht="45" x14ac:dyDescent="0.25">
      <c r="A58" s="101">
        <f>Table1[[#This Row],['#]]</f>
        <v>55</v>
      </c>
      <c r="B58" s="101" t="str">
        <f>Table1[[#This Row],[Submitting Organization]]</f>
        <v>NYS Department of Health</v>
      </c>
      <c r="C58" s="106" t="str">
        <f>Table1[[#This Row],[Measure Name]]</f>
        <v>Prenatal Care in the First Trimester</v>
      </c>
      <c r="D58" s="107" t="str">
        <f>Table1[[#This Row],[NQF Number]]</f>
        <v>No NQF Number</v>
      </c>
      <c r="E58" s="108" t="str">
        <f>Table1[[#This Row],[Condition]]</f>
        <v>Pregnancy</v>
      </c>
      <c r="F58" s="108" t="str">
        <f>Table1[[#This Row],[Deviations from Measure Steward]]</f>
        <v>Not applicable - measure is homegrown</v>
      </c>
      <c r="G58" s="108" t="str">
        <f>Table1[[#This Row],[Coverage Type]]</f>
        <v>Medicaid, Commercial, Other</v>
      </c>
      <c r="H58" s="108" t="str">
        <f>Table1[[#This Row],[Performance Level Reported to the Repository]]</f>
        <v>Aggregated rate for health plans</v>
      </c>
      <c r="I58" s="21" t="str">
        <f>Table1[[#This Row],[Availability of Performance Data]]</f>
        <v>Data are expected to be available by: September 2020</v>
      </c>
      <c r="J58" s="103" t="str">
        <f>Table1[[#This Row],[Performance Period 1 Start Date]]</f>
        <v>Performance data are not available at this time.</v>
      </c>
      <c r="K58" s="144" t="str">
        <f>Table1[[#This Row],[Performance Period 1 End Date]]</f>
        <v>Performance data are not available at this time.</v>
      </c>
      <c r="L58" s="103" t="str">
        <f>Table1[[#This Row],[Performance Period 1 Denominator]]</f>
        <v>Performance data are not available at this time.</v>
      </c>
      <c r="M58" s="93" t="str">
        <f>Table1[[#This Row],[Performance Period 1 Rate]]</f>
        <v>Performance data are not available at this time.</v>
      </c>
      <c r="N58" s="103" t="str">
        <f>Table1[[#This Row],[Performance Period 2 Start Date]]</f>
        <v>Performance data are not available at this time.</v>
      </c>
      <c r="O58" s="103" t="str">
        <f>Table1[[#This Row],[Performance Period 2 End Date]]</f>
        <v>Performance data are not available at this time.</v>
      </c>
      <c r="P58" s="103" t="str">
        <f>Table1[[#This Row],[Performance Period 2 Denominator]]</f>
        <v>Performance data are not available at this time.</v>
      </c>
      <c r="Q58" s="93" t="str">
        <f>Table1[[#This Row],[Performance Period 2 Rate]]</f>
        <v>Performance data are not available at this time.</v>
      </c>
      <c r="R58" s="103" t="str">
        <f>Table1[[#This Row],[Performance Period 3 Start Date]]</f>
        <v>Performance data are not available at this time.</v>
      </c>
      <c r="S58" s="103" t="str">
        <f>Table1[[#This Row],[Performance Period 3 End Date]]</f>
        <v>Performance data are not available at this time.</v>
      </c>
      <c r="T58" s="103" t="str">
        <f>Table1[[#This Row],[Performance Period 3 Denominator]]</f>
        <v>Performance data are not available at this time.</v>
      </c>
      <c r="U58" s="93" t="str">
        <f>Table1[[#This Row],[Performance Period 3 Rate]]</f>
        <v>Performance data are not available at this time.</v>
      </c>
    </row>
    <row r="59" spans="1:21" ht="60" x14ac:dyDescent="0.25">
      <c r="A59" s="101">
        <f>Table1[[#This Row],['#]]</f>
        <v>56</v>
      </c>
      <c r="B59" s="101" t="str">
        <f>Table1[[#This Row],[Submitting Organization]]</f>
        <v>Office of the Health Insurance Commissioner</v>
      </c>
      <c r="C59" s="106" t="str">
        <f>Table1[[#This Row],[Measure Name]]</f>
        <v>Tobacco Use: Screening and Cessation Intervention</v>
      </c>
      <c r="D59" s="107">
        <f>Table1[[#This Row],[NQF Number]]</f>
        <v>28</v>
      </c>
      <c r="E59" s="108" t="str">
        <f>Table1[[#This Row],[Condition]]</f>
        <v>Respiratory</v>
      </c>
      <c r="F59" s="108" t="str">
        <f>Table1[[#This Row],[Deviations from Measure Steward]]</f>
        <v>Measure does deviate from the steward (Modified denominator to include codes from the HEDIS Outpatient Value Set)</v>
      </c>
      <c r="G59" s="108" t="str">
        <f>Table1[[#This Row],[Coverage Type]]</f>
        <v>Medicaid, Medicare, Commercial</v>
      </c>
      <c r="H59" s="108" t="str">
        <f>Table1[[#This Row],[Performance Level Reported to the Repository]]</f>
        <v>Aggregated rate for providers (e.g., primary care practices, hospitals)</v>
      </c>
      <c r="I59" s="21" t="str">
        <f>Table1[[#This Row],[Availability of Performance Data]]</f>
        <v>Performance data are available.</v>
      </c>
      <c r="J59" s="103" t="str">
        <f>Table1[[#This Row],[Performance Period 1 Start Date]]</f>
        <v>10/01/2018</v>
      </c>
      <c r="K59" s="144" t="str">
        <f>Table1[[#This Row],[Performance Period 1 End Date]]</f>
        <v>09/30/2019</v>
      </c>
      <c r="L59" s="102">
        <f>Table1[[#This Row],[Performance Period 1 Denominator]]</f>
        <v>417257</v>
      </c>
      <c r="M59" s="93">
        <f>Table1[[#This Row],[Performance Period 1 Rate]]</f>
        <v>0.95414816288282756</v>
      </c>
      <c r="N59" s="103" t="str">
        <f>Table1[[#This Row],[Performance Period 2 Start Date]]</f>
        <v>10/01/2016</v>
      </c>
      <c r="O59" s="103" t="str">
        <f>Table1[[#This Row],[Performance Period 2 End Date]]</f>
        <v>09/30/2017</v>
      </c>
      <c r="P59" s="102">
        <f>Table1[[#This Row],[Performance Period 2 Denominator]]</f>
        <v>393055</v>
      </c>
      <c r="Q59" s="93">
        <f>Table1[[#This Row],[Performance Period 2 Rate]]</f>
        <v>0.95748432153260998</v>
      </c>
      <c r="R59" s="103" t="str">
        <f>Table1[[#This Row],[Performance Period 3 Start Date]]</f>
        <v>10/01/2015</v>
      </c>
      <c r="S59" s="103" t="str">
        <f>Table1[[#This Row],[Performance Period 3 End Date]]</f>
        <v>09/30/2016</v>
      </c>
      <c r="T59" s="102">
        <f>Table1[[#This Row],[Performance Period 3 Denominator]]</f>
        <v>318073</v>
      </c>
      <c r="U59" s="93">
        <f>Table1[[#This Row],[Performance Period 3 Rate]]</f>
        <v>0.92926780959088007</v>
      </c>
    </row>
    <row r="60" spans="1:21" ht="60" x14ac:dyDescent="0.25">
      <c r="A60" s="101">
        <f>Table1[[#This Row],['#]]</f>
        <v>57</v>
      </c>
      <c r="B60" s="101" t="str">
        <f>Table1[[#This Row],[Submitting Organization]]</f>
        <v>MassHealth Office of Clinical Affairs</v>
      </c>
      <c r="C60" s="106" t="str">
        <f>Table1[[#This Row],[Measure Name]]</f>
        <v>Health-Related Social Needs Screening</v>
      </c>
      <c r="D60" s="107" t="str">
        <f>Table1[[#This Row],[NQF Number]]</f>
        <v>No NQF Number</v>
      </c>
      <c r="E60" s="108" t="str">
        <f>Table1[[#This Row],[Condition]]</f>
        <v>NA</v>
      </c>
      <c r="F60" s="108" t="str">
        <f>Table1[[#This Row],[Deviations from Measure Steward]]</f>
        <v>Not applicable - measure is homegrown</v>
      </c>
      <c r="G60" s="108" t="str">
        <f>Table1[[#This Row],[Coverage Type]]</f>
        <v>Medicaid</v>
      </c>
      <c r="H60" s="108" t="str">
        <f>Table1[[#This Row],[Performance Level Reported to the Repository]]</f>
        <v>TBD</v>
      </c>
      <c r="I60" s="21" t="str">
        <f>Table1[[#This Row],[Availability of Performance Data]]</f>
        <v>Data are expected to be available by: TBD - measure results anticipated in late 2021.</v>
      </c>
      <c r="J60" s="103" t="str">
        <f>Table1[[#This Row],[Performance Period 1 Start Date]]</f>
        <v>Performance data are not available at this time.</v>
      </c>
      <c r="K60" s="144" t="str">
        <f>Table1[[#This Row],[Performance Period 1 End Date]]</f>
        <v>Performance data are not available at this time.</v>
      </c>
      <c r="L60" s="103" t="str">
        <f>Table1[[#This Row],[Performance Period 1 Denominator]]</f>
        <v>Performance data are not available at this time.</v>
      </c>
      <c r="M60" s="93" t="str">
        <f>Table1[[#This Row],[Performance Period 1 Rate]]</f>
        <v>Performance data are not available at this time.</v>
      </c>
      <c r="N60" s="103" t="str">
        <f>Table1[[#This Row],[Performance Period 2 Start Date]]</f>
        <v>Performance data are not available at this time.</v>
      </c>
      <c r="O60" s="103" t="str">
        <f>Table1[[#This Row],[Performance Period 2 End Date]]</f>
        <v>Performance data are not available at this time.</v>
      </c>
      <c r="P60" s="103" t="str">
        <f>Table1[[#This Row],[Performance Period 2 Denominator]]</f>
        <v>Performance data are not available at this time.</v>
      </c>
      <c r="Q60" s="93" t="str">
        <f>Table1[[#This Row],[Performance Period 2 Rate]]</f>
        <v>Performance data are not available at this time.</v>
      </c>
      <c r="R60" s="103" t="str">
        <f>Table1[[#This Row],[Performance Period 3 Start Date]]</f>
        <v>Performance data are not available at this time.</v>
      </c>
      <c r="S60" s="103" t="str">
        <f>Table1[[#This Row],[Performance Period 3 End Date]]</f>
        <v>Performance data are not available at this time.</v>
      </c>
      <c r="T60" s="103" t="str">
        <f>Table1[[#This Row],[Performance Period 3 Denominator]]</f>
        <v>Performance data are not available at this time.</v>
      </c>
      <c r="U60" s="93" t="str">
        <f>Table1[[#This Row],[Performance Period 3 Rate]]</f>
        <v>Performance data are not available at this time.</v>
      </c>
    </row>
    <row r="61" spans="1:21" ht="45" x14ac:dyDescent="0.25">
      <c r="A61" s="101">
        <f>Table1[[#This Row],['#]]</f>
        <v>58</v>
      </c>
      <c r="B61" s="101" t="str">
        <f>Table1[[#This Row],[Submitting Organization]]</f>
        <v>Executive Office of Health and Human Services</v>
      </c>
      <c r="C61" s="106" t="str">
        <f>Table1[[#This Row],[Measure Name]]</f>
        <v>Social Determinants of Health Screening</v>
      </c>
      <c r="D61" s="107" t="str">
        <f>Table1[[#This Row],[NQF Number]]</f>
        <v>No NQF Number</v>
      </c>
      <c r="E61" s="108" t="str">
        <f>Table1[[#This Row],[Condition]]</f>
        <v>NA</v>
      </c>
      <c r="F61" s="108" t="str">
        <f>Table1[[#This Row],[Deviations from Measure Steward]]</f>
        <v>Not applicable - measure is homegrown</v>
      </c>
      <c r="G61" s="108" t="str">
        <f>Table1[[#This Row],[Coverage Type]]</f>
        <v>Medicaid</v>
      </c>
      <c r="H61" s="108" t="str">
        <f>Table1[[#This Row],[Performance Level Reported to the Repository]]</f>
        <v>Aggregated rate for ACOs</v>
      </c>
      <c r="I61" s="21" t="str">
        <f>Table1[[#This Row],[Availability of Performance Data]]</f>
        <v>Data are expected to be available by: September 2021</v>
      </c>
      <c r="J61" s="103" t="str">
        <f>Table1[[#This Row],[Performance Period 1 Start Date]]</f>
        <v>Performance data are not available at this time.</v>
      </c>
      <c r="K61" s="144" t="str">
        <f>Table1[[#This Row],[Performance Period 1 End Date]]</f>
        <v>Performance data are not available at this time.</v>
      </c>
      <c r="L61" s="103" t="str">
        <f>Table1[[#This Row],[Performance Period 1 Denominator]]</f>
        <v>Performance data are not available at this time.</v>
      </c>
      <c r="M61" s="104" t="str">
        <f>Table1[[#This Row],[Performance Period 1 Rate]]</f>
        <v>Performance data are not available at this time.</v>
      </c>
      <c r="N61" s="103" t="str">
        <f>Table1[[#This Row],[Performance Period 2 Start Date]]</f>
        <v>Performance data are not available at this time.</v>
      </c>
      <c r="O61" s="103" t="str">
        <f>Table1[[#This Row],[Performance Period 2 End Date]]</f>
        <v>Performance data are not available at this time.</v>
      </c>
      <c r="P61" s="103" t="str">
        <f>Table1[[#This Row],[Performance Period 2 Denominator]]</f>
        <v>Performance data are not available at this time.</v>
      </c>
      <c r="Q61" s="104" t="str">
        <f>Table1[[#This Row],[Performance Period 2 Rate]]</f>
        <v>Performance data are not available at this time.</v>
      </c>
      <c r="R61" s="103" t="str">
        <f>Table1[[#This Row],[Performance Period 3 Start Date]]</f>
        <v>Performance data are not available at this time.</v>
      </c>
      <c r="S61" s="103" t="str">
        <f>Table1[[#This Row],[Performance Period 3 End Date]]</f>
        <v>Performance data are not available at this time.</v>
      </c>
      <c r="T61" s="103" t="str">
        <f>Table1[[#This Row],[Performance Period 3 Denominator]]</f>
        <v>Performance data are not available at this time.</v>
      </c>
      <c r="U61" s="104" t="str">
        <f>Table1[[#This Row],[Performance Period 3 Rate]]</f>
        <v>Performance data are not available at this time.</v>
      </c>
    </row>
    <row r="62" spans="1:21" ht="45" x14ac:dyDescent="0.25">
      <c r="A62" s="101">
        <f>Table1[[#This Row],['#]]</f>
        <v>59</v>
      </c>
      <c r="B62" s="101" t="str">
        <f>Table1[[#This Row],[Submitting Organization]]</f>
        <v>Oregon Health Authority Health Analytics</v>
      </c>
      <c r="C62" s="106" t="str">
        <f>Table1[[#This Row],[Measure Name]]</f>
        <v>Meaningful Access to Health Care
Services for persons with limited English proficiency</v>
      </c>
      <c r="D62" s="107" t="str">
        <f>Table1[[#This Row],[NQF Number]]</f>
        <v>No NQF Number</v>
      </c>
      <c r="E62" s="108" t="str">
        <f>Table1[[#This Row],[Condition]]</f>
        <v>NA</v>
      </c>
      <c r="F62" s="108" t="str">
        <f>Table1[[#This Row],[Deviations from Measure Steward]]</f>
        <v>NA</v>
      </c>
      <c r="G62" s="108" t="str">
        <f>Table1[[#This Row],[Coverage Type]]</f>
        <v>Medicaid, Dual Medicaid/ Medicare</v>
      </c>
      <c r="H62" s="108" t="str">
        <f>Table1[[#This Row],[Performance Level Reported to the Repository]]</f>
        <v>Data not yet available</v>
      </c>
      <c r="I62" s="21" t="str">
        <f>Table1[[#This Row],[Availability of Performance Data]]</f>
        <v>Data are expected to be available in 2022</v>
      </c>
      <c r="J62" s="103" t="str">
        <f>Table1[[#This Row],[Performance Period 1 Start Date]]</f>
        <v>Performance data are not available at this time.</v>
      </c>
      <c r="K62" s="144" t="str">
        <f>Table1[[#This Row],[Performance Period 1 End Date]]</f>
        <v>Performance data are not available at this time.</v>
      </c>
      <c r="L62" s="103" t="str">
        <f>Table1[[#This Row],[Performance Period 1 Denominator]]</f>
        <v>Performance data are not available at this time.</v>
      </c>
      <c r="M62" s="104" t="str">
        <f>Table1[[#This Row],[Performance Period 1 Rate]]</f>
        <v>Performance data are not available at this time.</v>
      </c>
      <c r="N62" s="103" t="str">
        <f>Table1[[#This Row],[Performance Period 2 Start Date]]</f>
        <v>Performance data are not available at this time.</v>
      </c>
      <c r="O62" s="103" t="str">
        <f>Table1[[#This Row],[Performance Period 2 End Date]]</f>
        <v>Performance data are not available at this time.</v>
      </c>
      <c r="P62" s="103" t="str">
        <f>Table1[[#This Row],[Performance Period 2 Denominator]]</f>
        <v>Performance data are not available at this time.</v>
      </c>
      <c r="Q62" s="104" t="str">
        <f>Table1[[#This Row],[Performance Period 2 Rate]]</f>
        <v>Performance data are not available at this time.</v>
      </c>
      <c r="R62" s="103" t="str">
        <f>Table1[[#This Row],[Performance Period 3 Start Date]]</f>
        <v>Performance data are not available at this time.</v>
      </c>
      <c r="S62" s="103" t="str">
        <f>Table1[[#This Row],[Performance Period 3 End Date]]</f>
        <v>Performance data are not available at this time.</v>
      </c>
      <c r="T62" s="103" t="str">
        <f>Table1[[#This Row],[Performance Period 3 Denominator]]</f>
        <v>Performance data are not available at this time.</v>
      </c>
      <c r="U62" s="104" t="str">
        <f>Table1[[#This Row],[Performance Period 3 Rate]]</f>
        <v>Performance data are not available at this time.</v>
      </c>
    </row>
  </sheetData>
  <sheetProtection formatCells="0" formatColumns="0" formatRows="0" insertColumns="0" insertRows="0" deleteRows="0" sort="0" autoFilter="0"/>
  <mergeCells count="1">
    <mergeCell ref="A1:F1"/>
  </mergeCells>
  <conditionalFormatting sqref="A3:D3 J3:U3 C6:D52 C4:C61 F3:F61 H29:L29 N29:U29 H11:H12 J11:U12 H22:U28 H21 J21:U21 H56:U59 H55 J55:U55 H61:U61 H60 J60:U60 I4:I61 H4:U10 H13:U20 H30:U54">
    <cfRule type="cellIs" dxfId="1044" priority="272" operator="equal">
      <formula>"?"</formula>
    </cfRule>
  </conditionalFormatting>
  <conditionalFormatting sqref="D4:D61">
    <cfRule type="cellIs" dxfId="1043" priority="270" operator="equal">
      <formula>"?"</formula>
    </cfRule>
  </conditionalFormatting>
  <conditionalFormatting sqref="C5">
    <cfRule type="cellIs" dxfId="1042" priority="269" operator="equal">
      <formula>"?"</formula>
    </cfRule>
  </conditionalFormatting>
  <conditionalFormatting sqref="D5">
    <cfRule type="cellIs" dxfId="1041" priority="268" operator="equal">
      <formula>"?"</formula>
    </cfRule>
  </conditionalFormatting>
  <conditionalFormatting sqref="E3:E61">
    <cfRule type="cellIs" dxfId="1040" priority="261" operator="equal">
      <formula>"?"</formula>
    </cfRule>
  </conditionalFormatting>
  <conditionalFormatting sqref="E5">
    <cfRule type="cellIs" dxfId="1039" priority="260" operator="equal">
      <formula>"?"</formula>
    </cfRule>
  </conditionalFormatting>
  <conditionalFormatting sqref="E6:E52">
    <cfRule type="cellIs" dxfId="1038" priority="259" operator="equal">
      <formula>"?"</formula>
    </cfRule>
  </conditionalFormatting>
  <conditionalFormatting sqref="E7">
    <cfRule type="cellIs" dxfId="1037" priority="258" operator="equal">
      <formula>"?"</formula>
    </cfRule>
  </conditionalFormatting>
  <conditionalFormatting sqref="E8">
    <cfRule type="cellIs" dxfId="1036" priority="257" operator="equal">
      <formula>"?"</formula>
    </cfRule>
  </conditionalFormatting>
  <conditionalFormatting sqref="H3:I3">
    <cfRule type="cellIs" dxfId="1035" priority="255" operator="equal">
      <formula>"?"</formula>
    </cfRule>
  </conditionalFormatting>
  <conditionalFormatting sqref="D4:D61">
    <cfRule type="cellIs" dxfId="1034" priority="254" operator="equal">
      <formula>"?"</formula>
    </cfRule>
  </conditionalFormatting>
  <conditionalFormatting sqref="G4:G61">
    <cfRule type="cellIs" dxfId="1033" priority="253" operator="equal">
      <formula>"?"</formula>
    </cfRule>
  </conditionalFormatting>
  <conditionalFormatting sqref="G3">
    <cfRule type="cellIs" dxfId="1032" priority="252" operator="equal">
      <formula>"?"</formula>
    </cfRule>
  </conditionalFormatting>
  <conditionalFormatting sqref="C9:D9 F9 H9:U9">
    <cfRule type="cellIs" dxfId="1031" priority="251" operator="equal">
      <formula>"?"</formula>
    </cfRule>
  </conditionalFormatting>
  <conditionalFormatting sqref="D9">
    <cfRule type="cellIs" dxfId="1030" priority="250" operator="equal">
      <formula>"?"</formula>
    </cfRule>
  </conditionalFormatting>
  <conditionalFormatting sqref="E9">
    <cfRule type="cellIs" dxfId="1029" priority="249" operator="equal">
      <formula>"?"</formula>
    </cfRule>
  </conditionalFormatting>
  <conditionalFormatting sqref="G9">
    <cfRule type="cellIs" dxfId="1028" priority="248" operator="equal">
      <formula>"?"</formula>
    </cfRule>
  </conditionalFormatting>
  <conditionalFormatting sqref="C10:D10 F10 H10:U10">
    <cfRule type="cellIs" dxfId="1027" priority="247" operator="equal">
      <formula>"?"</formula>
    </cfRule>
  </conditionalFormatting>
  <conditionalFormatting sqref="D10">
    <cfRule type="cellIs" dxfId="1026" priority="246" operator="equal">
      <formula>"?"</formula>
    </cfRule>
  </conditionalFormatting>
  <conditionalFormatting sqref="E10">
    <cfRule type="cellIs" dxfId="1025" priority="245" operator="equal">
      <formula>"?"</formula>
    </cfRule>
  </conditionalFormatting>
  <conditionalFormatting sqref="G10">
    <cfRule type="cellIs" dxfId="1024" priority="244" operator="equal">
      <formula>"?"</formula>
    </cfRule>
  </conditionalFormatting>
  <conditionalFormatting sqref="C11:D11 F11 H11 J11:U11">
    <cfRule type="cellIs" dxfId="1023" priority="243" operator="equal">
      <formula>"?"</formula>
    </cfRule>
  </conditionalFormatting>
  <conditionalFormatting sqref="D11">
    <cfRule type="cellIs" dxfId="1022" priority="242" operator="equal">
      <formula>"?"</formula>
    </cfRule>
  </conditionalFormatting>
  <conditionalFormatting sqref="E11">
    <cfRule type="cellIs" dxfId="1021" priority="241" operator="equal">
      <formula>"?"</formula>
    </cfRule>
  </conditionalFormatting>
  <conditionalFormatting sqref="G11">
    <cfRule type="cellIs" dxfId="1020" priority="240" operator="equal">
      <formula>"?"</formula>
    </cfRule>
  </conditionalFormatting>
  <conditionalFormatting sqref="C12:D12 F12 H12 J12:U12">
    <cfRule type="cellIs" dxfId="1019" priority="239" operator="equal">
      <formula>"?"</formula>
    </cfRule>
  </conditionalFormatting>
  <conditionalFormatting sqref="D12">
    <cfRule type="cellIs" dxfId="1018" priority="238" operator="equal">
      <formula>"?"</formula>
    </cfRule>
  </conditionalFormatting>
  <conditionalFormatting sqref="E12">
    <cfRule type="cellIs" dxfId="1017" priority="237" operator="equal">
      <formula>"?"</formula>
    </cfRule>
  </conditionalFormatting>
  <conditionalFormatting sqref="G12">
    <cfRule type="cellIs" dxfId="1016" priority="236" operator="equal">
      <formula>"?"</formula>
    </cfRule>
  </conditionalFormatting>
  <conditionalFormatting sqref="C13:D13 F13 H13:U13">
    <cfRule type="cellIs" dxfId="1015" priority="235" operator="equal">
      <formula>"?"</formula>
    </cfRule>
  </conditionalFormatting>
  <conditionalFormatting sqref="D13">
    <cfRule type="cellIs" dxfId="1014" priority="234" operator="equal">
      <formula>"?"</formula>
    </cfRule>
  </conditionalFormatting>
  <conditionalFormatting sqref="E13">
    <cfRule type="cellIs" dxfId="1013" priority="233" operator="equal">
      <formula>"?"</formula>
    </cfRule>
  </conditionalFormatting>
  <conditionalFormatting sqref="G13">
    <cfRule type="cellIs" dxfId="1012" priority="232" operator="equal">
      <formula>"?"</formula>
    </cfRule>
  </conditionalFormatting>
  <conditionalFormatting sqref="C14:D14 F14 H14:U14">
    <cfRule type="cellIs" dxfId="1011" priority="231" operator="equal">
      <formula>"?"</formula>
    </cfRule>
  </conditionalFormatting>
  <conditionalFormatting sqref="D14">
    <cfRule type="cellIs" dxfId="1010" priority="230" operator="equal">
      <formula>"?"</formula>
    </cfRule>
  </conditionalFormatting>
  <conditionalFormatting sqref="E14">
    <cfRule type="cellIs" dxfId="1009" priority="229" operator="equal">
      <formula>"?"</formula>
    </cfRule>
  </conditionalFormatting>
  <conditionalFormatting sqref="G14">
    <cfRule type="cellIs" dxfId="1008" priority="228" operator="equal">
      <formula>"?"</formula>
    </cfRule>
  </conditionalFormatting>
  <conditionalFormatting sqref="C15:D15 F15 H15:U15">
    <cfRule type="cellIs" dxfId="1007" priority="227" operator="equal">
      <formula>"?"</formula>
    </cfRule>
  </conditionalFormatting>
  <conditionalFormatting sqref="D15">
    <cfRule type="cellIs" dxfId="1006" priority="226" operator="equal">
      <formula>"?"</formula>
    </cfRule>
  </conditionalFormatting>
  <conditionalFormatting sqref="E15">
    <cfRule type="cellIs" dxfId="1005" priority="225" operator="equal">
      <formula>"?"</formula>
    </cfRule>
  </conditionalFormatting>
  <conditionalFormatting sqref="G15">
    <cfRule type="cellIs" dxfId="1004" priority="224" operator="equal">
      <formula>"?"</formula>
    </cfRule>
  </conditionalFormatting>
  <conditionalFormatting sqref="C16:D16 F16 H16:U16">
    <cfRule type="cellIs" dxfId="1003" priority="223" operator="equal">
      <formula>"?"</formula>
    </cfRule>
  </conditionalFormatting>
  <conditionalFormatting sqref="D16">
    <cfRule type="cellIs" dxfId="1002" priority="222" operator="equal">
      <formula>"?"</formula>
    </cfRule>
  </conditionalFormatting>
  <conditionalFormatting sqref="E16">
    <cfRule type="cellIs" dxfId="1001" priority="221" operator="equal">
      <formula>"?"</formula>
    </cfRule>
  </conditionalFormatting>
  <conditionalFormatting sqref="G16">
    <cfRule type="cellIs" dxfId="1000" priority="220" operator="equal">
      <formula>"?"</formula>
    </cfRule>
  </conditionalFormatting>
  <conditionalFormatting sqref="C39:D40 F39:F40 H39:U40">
    <cfRule type="cellIs" dxfId="999" priority="211" operator="equal">
      <formula>"?"</formula>
    </cfRule>
  </conditionalFormatting>
  <conditionalFormatting sqref="D39:D40">
    <cfRule type="cellIs" dxfId="998" priority="210" operator="equal">
      <formula>"?"</formula>
    </cfRule>
  </conditionalFormatting>
  <conditionalFormatting sqref="E39:E40">
    <cfRule type="cellIs" dxfId="997" priority="209" operator="equal">
      <formula>"?"</formula>
    </cfRule>
  </conditionalFormatting>
  <conditionalFormatting sqref="G39:G40">
    <cfRule type="cellIs" dxfId="996" priority="208" operator="equal">
      <formula>"?"</formula>
    </cfRule>
  </conditionalFormatting>
  <conditionalFormatting sqref="C41:D41 F41 H41:L41 R41:S41 U41 N41:O41">
    <cfRule type="cellIs" dxfId="995" priority="207" operator="equal">
      <formula>"?"</formula>
    </cfRule>
  </conditionalFormatting>
  <conditionalFormatting sqref="D41">
    <cfRule type="cellIs" dxfId="994" priority="206" operator="equal">
      <formula>"?"</formula>
    </cfRule>
  </conditionalFormatting>
  <conditionalFormatting sqref="E41">
    <cfRule type="cellIs" dxfId="993" priority="205" operator="equal">
      <formula>"?"</formula>
    </cfRule>
  </conditionalFormatting>
  <conditionalFormatting sqref="G41">
    <cfRule type="cellIs" dxfId="992" priority="204" operator="equal">
      <formula>"?"</formula>
    </cfRule>
  </conditionalFormatting>
  <conditionalFormatting sqref="T41">
    <cfRule type="cellIs" dxfId="991" priority="202" operator="equal">
      <formula>"?"</formula>
    </cfRule>
  </conditionalFormatting>
  <conditionalFormatting sqref="P41">
    <cfRule type="cellIs" dxfId="990" priority="203" operator="equal">
      <formula>"?"</formula>
    </cfRule>
  </conditionalFormatting>
  <conditionalFormatting sqref="C42:D42 F42 H42:L42 R42:S42 U42 N42:O42">
    <cfRule type="cellIs" dxfId="989" priority="201" operator="equal">
      <formula>"?"</formula>
    </cfRule>
  </conditionalFormatting>
  <conditionalFormatting sqref="D42">
    <cfRule type="cellIs" dxfId="988" priority="200" operator="equal">
      <formula>"?"</formula>
    </cfRule>
  </conditionalFormatting>
  <conditionalFormatting sqref="E42">
    <cfRule type="cellIs" dxfId="987" priority="199" operator="equal">
      <formula>"?"</formula>
    </cfRule>
  </conditionalFormatting>
  <conditionalFormatting sqref="G42">
    <cfRule type="cellIs" dxfId="986" priority="198" operator="equal">
      <formula>"?"</formula>
    </cfRule>
  </conditionalFormatting>
  <conditionalFormatting sqref="T42">
    <cfRule type="cellIs" dxfId="985" priority="196" operator="equal">
      <formula>"?"</formula>
    </cfRule>
  </conditionalFormatting>
  <conditionalFormatting sqref="P42">
    <cfRule type="cellIs" dxfId="984" priority="197" operator="equal">
      <formula>"?"</formula>
    </cfRule>
  </conditionalFormatting>
  <conditionalFormatting sqref="C43:D43 F43 H43:L43 R43:S43 U43 N43:O43">
    <cfRule type="cellIs" dxfId="983" priority="195" operator="equal">
      <formula>"?"</formula>
    </cfRule>
  </conditionalFormatting>
  <conditionalFormatting sqref="D43">
    <cfRule type="cellIs" dxfId="982" priority="194" operator="equal">
      <formula>"?"</formula>
    </cfRule>
  </conditionalFormatting>
  <conditionalFormatting sqref="E43">
    <cfRule type="cellIs" dxfId="981" priority="193" operator="equal">
      <formula>"?"</formula>
    </cfRule>
  </conditionalFormatting>
  <conditionalFormatting sqref="G43">
    <cfRule type="cellIs" dxfId="980" priority="192" operator="equal">
      <formula>"?"</formula>
    </cfRule>
  </conditionalFormatting>
  <conditionalFormatting sqref="T43">
    <cfRule type="cellIs" dxfId="979" priority="190" operator="equal">
      <formula>"?"</formula>
    </cfRule>
  </conditionalFormatting>
  <conditionalFormatting sqref="P43">
    <cfRule type="cellIs" dxfId="978" priority="191" operator="equal">
      <formula>"?"</formula>
    </cfRule>
  </conditionalFormatting>
  <conditionalFormatting sqref="C44:D44 F44 H44:L44 R44:S44 U44 N44:O44">
    <cfRule type="cellIs" dxfId="977" priority="189" operator="equal">
      <formula>"?"</formula>
    </cfRule>
  </conditionalFormatting>
  <conditionalFormatting sqref="D44">
    <cfRule type="cellIs" dxfId="976" priority="188" operator="equal">
      <formula>"?"</formula>
    </cfRule>
  </conditionalFormatting>
  <conditionalFormatting sqref="E44">
    <cfRule type="cellIs" dxfId="975" priority="187" operator="equal">
      <formula>"?"</formula>
    </cfRule>
  </conditionalFormatting>
  <conditionalFormatting sqref="G44">
    <cfRule type="cellIs" dxfId="974" priority="186" operator="equal">
      <formula>"?"</formula>
    </cfRule>
  </conditionalFormatting>
  <conditionalFormatting sqref="T44">
    <cfRule type="cellIs" dxfId="973" priority="184" operator="equal">
      <formula>"?"</formula>
    </cfRule>
  </conditionalFormatting>
  <conditionalFormatting sqref="P44">
    <cfRule type="cellIs" dxfId="972" priority="185" operator="equal">
      <formula>"?"</formula>
    </cfRule>
  </conditionalFormatting>
  <conditionalFormatting sqref="C45:D45 F45 H45:O45 Q45:S45 U45">
    <cfRule type="cellIs" dxfId="971" priority="183" operator="equal">
      <formula>"?"</formula>
    </cfRule>
  </conditionalFormatting>
  <conditionalFormatting sqref="D45">
    <cfRule type="cellIs" dxfId="970" priority="182" operator="equal">
      <formula>"?"</formula>
    </cfRule>
  </conditionalFormatting>
  <conditionalFormatting sqref="E45">
    <cfRule type="cellIs" dxfId="969" priority="181" operator="equal">
      <formula>"?"</formula>
    </cfRule>
  </conditionalFormatting>
  <conditionalFormatting sqref="G45">
    <cfRule type="cellIs" dxfId="968" priority="180" operator="equal">
      <formula>"?"</formula>
    </cfRule>
  </conditionalFormatting>
  <conditionalFormatting sqref="T45">
    <cfRule type="cellIs" dxfId="967" priority="178" operator="equal">
      <formula>"?"</formula>
    </cfRule>
  </conditionalFormatting>
  <conditionalFormatting sqref="P45">
    <cfRule type="cellIs" dxfId="966" priority="179" operator="equal">
      <formula>"?"</formula>
    </cfRule>
  </conditionalFormatting>
  <conditionalFormatting sqref="C46:D46 F46 H46:O46 Q46:S46 U46">
    <cfRule type="cellIs" dxfId="965" priority="177" operator="equal">
      <formula>"?"</formula>
    </cfRule>
  </conditionalFormatting>
  <conditionalFormatting sqref="D46">
    <cfRule type="cellIs" dxfId="964" priority="176" operator="equal">
      <formula>"?"</formula>
    </cfRule>
  </conditionalFormatting>
  <conditionalFormatting sqref="E46">
    <cfRule type="cellIs" dxfId="963" priority="175" operator="equal">
      <formula>"?"</formula>
    </cfRule>
  </conditionalFormatting>
  <conditionalFormatting sqref="G46">
    <cfRule type="cellIs" dxfId="962" priority="174" operator="equal">
      <formula>"?"</formula>
    </cfRule>
  </conditionalFormatting>
  <conditionalFormatting sqref="T46">
    <cfRule type="cellIs" dxfId="961" priority="172" operator="equal">
      <formula>"?"</formula>
    </cfRule>
  </conditionalFormatting>
  <conditionalFormatting sqref="P46">
    <cfRule type="cellIs" dxfId="960" priority="173" operator="equal">
      <formula>"?"</formula>
    </cfRule>
  </conditionalFormatting>
  <conditionalFormatting sqref="C47:D47 F47 H47:O47 Q47:S47 U47">
    <cfRule type="cellIs" dxfId="959" priority="171" operator="equal">
      <formula>"?"</formula>
    </cfRule>
  </conditionalFormatting>
  <conditionalFormatting sqref="D47">
    <cfRule type="cellIs" dxfId="958" priority="170" operator="equal">
      <formula>"?"</formula>
    </cfRule>
  </conditionalFormatting>
  <conditionalFormatting sqref="E47">
    <cfRule type="cellIs" dxfId="957" priority="169" operator="equal">
      <formula>"?"</formula>
    </cfRule>
  </conditionalFormatting>
  <conditionalFormatting sqref="G47">
    <cfRule type="cellIs" dxfId="956" priority="168" operator="equal">
      <formula>"?"</formula>
    </cfRule>
  </conditionalFormatting>
  <conditionalFormatting sqref="T47">
    <cfRule type="cellIs" dxfId="955" priority="166" operator="equal">
      <formula>"?"</formula>
    </cfRule>
  </conditionalFormatting>
  <conditionalFormatting sqref="P47">
    <cfRule type="cellIs" dxfId="954" priority="167" operator="equal">
      <formula>"?"</formula>
    </cfRule>
  </conditionalFormatting>
  <conditionalFormatting sqref="C48:D48 F48 H48:O48 Q48:S48 U48">
    <cfRule type="cellIs" dxfId="953" priority="165" operator="equal">
      <formula>"?"</formula>
    </cfRule>
  </conditionalFormatting>
  <conditionalFormatting sqref="D48">
    <cfRule type="cellIs" dxfId="952" priority="164" operator="equal">
      <formula>"?"</formula>
    </cfRule>
  </conditionalFormatting>
  <conditionalFormatting sqref="E48">
    <cfRule type="cellIs" dxfId="951" priority="163" operator="equal">
      <formula>"?"</formula>
    </cfRule>
  </conditionalFormatting>
  <conditionalFormatting sqref="G48">
    <cfRule type="cellIs" dxfId="950" priority="162" operator="equal">
      <formula>"?"</formula>
    </cfRule>
  </conditionalFormatting>
  <conditionalFormatting sqref="T48">
    <cfRule type="cellIs" dxfId="949" priority="160" operator="equal">
      <formula>"?"</formula>
    </cfRule>
  </conditionalFormatting>
  <conditionalFormatting sqref="P48">
    <cfRule type="cellIs" dxfId="948" priority="161" operator="equal">
      <formula>"?"</formula>
    </cfRule>
  </conditionalFormatting>
  <conditionalFormatting sqref="C49:D49 F49 H49:O49 Q49:S49 U49">
    <cfRule type="cellIs" dxfId="947" priority="159" operator="equal">
      <formula>"?"</formula>
    </cfRule>
  </conditionalFormatting>
  <conditionalFormatting sqref="D49">
    <cfRule type="cellIs" dxfId="946" priority="158" operator="equal">
      <formula>"?"</formula>
    </cfRule>
  </conditionalFormatting>
  <conditionalFormatting sqref="E49">
    <cfRule type="cellIs" dxfId="945" priority="157" operator="equal">
      <formula>"?"</formula>
    </cfRule>
  </conditionalFormatting>
  <conditionalFormatting sqref="G49">
    <cfRule type="cellIs" dxfId="944" priority="156" operator="equal">
      <formula>"?"</formula>
    </cfRule>
  </conditionalFormatting>
  <conditionalFormatting sqref="T49">
    <cfRule type="cellIs" dxfId="943" priority="154" operator="equal">
      <formula>"?"</formula>
    </cfRule>
  </conditionalFormatting>
  <conditionalFormatting sqref="P49">
    <cfRule type="cellIs" dxfId="942" priority="155" operator="equal">
      <formula>"?"</formula>
    </cfRule>
  </conditionalFormatting>
  <conditionalFormatting sqref="C50:D50 F50 H50:O50 Q50:S50 U50">
    <cfRule type="cellIs" dxfId="941" priority="153" operator="equal">
      <formula>"?"</formula>
    </cfRule>
  </conditionalFormatting>
  <conditionalFormatting sqref="D50">
    <cfRule type="cellIs" dxfId="940" priority="152" operator="equal">
      <formula>"?"</formula>
    </cfRule>
  </conditionalFormatting>
  <conditionalFormatting sqref="E50">
    <cfRule type="cellIs" dxfId="939" priority="151" operator="equal">
      <formula>"?"</formula>
    </cfRule>
  </conditionalFormatting>
  <conditionalFormatting sqref="G50">
    <cfRule type="cellIs" dxfId="938" priority="150" operator="equal">
      <formula>"?"</formula>
    </cfRule>
  </conditionalFormatting>
  <conditionalFormatting sqref="T50">
    <cfRule type="cellIs" dxfId="937" priority="148" operator="equal">
      <formula>"?"</formula>
    </cfRule>
  </conditionalFormatting>
  <conditionalFormatting sqref="P50">
    <cfRule type="cellIs" dxfId="936" priority="149" operator="equal">
      <formula>"?"</formula>
    </cfRule>
  </conditionalFormatting>
  <conditionalFormatting sqref="C51:D51 F51 H51:O51 Q51:S51 U51">
    <cfRule type="cellIs" dxfId="935" priority="147" operator="equal">
      <formula>"?"</formula>
    </cfRule>
  </conditionalFormatting>
  <conditionalFormatting sqref="D51">
    <cfRule type="cellIs" dxfId="934" priority="146" operator="equal">
      <formula>"?"</formula>
    </cfRule>
  </conditionalFormatting>
  <conditionalFormatting sqref="E51">
    <cfRule type="cellIs" dxfId="933" priority="145" operator="equal">
      <formula>"?"</formula>
    </cfRule>
  </conditionalFormatting>
  <conditionalFormatting sqref="G51">
    <cfRule type="cellIs" dxfId="932" priority="144" operator="equal">
      <formula>"?"</formula>
    </cfRule>
  </conditionalFormatting>
  <conditionalFormatting sqref="T51">
    <cfRule type="cellIs" dxfId="931" priority="142" operator="equal">
      <formula>"?"</formula>
    </cfRule>
  </conditionalFormatting>
  <conditionalFormatting sqref="P51">
    <cfRule type="cellIs" dxfId="930" priority="143" operator="equal">
      <formula>"?"</formula>
    </cfRule>
  </conditionalFormatting>
  <conditionalFormatting sqref="C52:D52 F52 H52:O52 Q52:S52 U52">
    <cfRule type="cellIs" dxfId="929" priority="141" operator="equal">
      <formula>"?"</formula>
    </cfRule>
  </conditionalFormatting>
  <conditionalFormatting sqref="D52">
    <cfRule type="cellIs" dxfId="928" priority="140" operator="equal">
      <formula>"?"</formula>
    </cfRule>
  </conditionalFormatting>
  <conditionalFormatting sqref="E52">
    <cfRule type="cellIs" dxfId="927" priority="139" operator="equal">
      <formula>"?"</formula>
    </cfRule>
  </conditionalFormatting>
  <conditionalFormatting sqref="G52">
    <cfRule type="cellIs" dxfId="926" priority="138" operator="equal">
      <formula>"?"</formula>
    </cfRule>
  </conditionalFormatting>
  <conditionalFormatting sqref="T52">
    <cfRule type="cellIs" dxfId="925" priority="136" operator="equal">
      <formula>"?"</formula>
    </cfRule>
  </conditionalFormatting>
  <conditionalFormatting sqref="P52">
    <cfRule type="cellIs" dxfId="924" priority="137" operator="equal">
      <formula>"?"</formula>
    </cfRule>
  </conditionalFormatting>
  <conditionalFormatting sqref="M41">
    <cfRule type="cellIs" dxfId="923" priority="135" operator="equal">
      <formula>"?"</formula>
    </cfRule>
  </conditionalFormatting>
  <conditionalFormatting sqref="M41">
    <cfRule type="cellIs" dxfId="922" priority="134" operator="equal">
      <formula>"?"</formula>
    </cfRule>
  </conditionalFormatting>
  <conditionalFormatting sqref="M41">
    <cfRule type="cellIs" dxfId="921" priority="133" operator="equal">
      <formula>"?"</formula>
    </cfRule>
  </conditionalFormatting>
  <conditionalFormatting sqref="M41">
    <cfRule type="cellIs" dxfId="920" priority="132" operator="equal">
      <formula>"?"</formula>
    </cfRule>
  </conditionalFormatting>
  <conditionalFormatting sqref="M41">
    <cfRule type="cellIs" dxfId="919" priority="131" operator="equal">
      <formula>"?"</formula>
    </cfRule>
  </conditionalFormatting>
  <conditionalFormatting sqref="M41">
    <cfRule type="cellIs" dxfId="918" priority="130" operator="equal">
      <formula>"?"</formula>
    </cfRule>
  </conditionalFormatting>
  <conditionalFormatting sqref="M41">
    <cfRule type="cellIs" dxfId="917" priority="129" operator="equal">
      <formula>"?"</formula>
    </cfRule>
  </conditionalFormatting>
  <conditionalFormatting sqref="M41">
    <cfRule type="cellIs" dxfId="916" priority="128" operator="equal">
      <formula>"?"</formula>
    </cfRule>
  </conditionalFormatting>
  <conditionalFormatting sqref="M42">
    <cfRule type="cellIs" dxfId="915" priority="127" operator="equal">
      <formula>"?"</formula>
    </cfRule>
  </conditionalFormatting>
  <conditionalFormatting sqref="M42">
    <cfRule type="cellIs" dxfId="914" priority="126" operator="equal">
      <formula>"?"</formula>
    </cfRule>
  </conditionalFormatting>
  <conditionalFormatting sqref="M42">
    <cfRule type="cellIs" dxfId="913" priority="125" operator="equal">
      <formula>"?"</formula>
    </cfRule>
  </conditionalFormatting>
  <conditionalFormatting sqref="M42">
    <cfRule type="cellIs" dxfId="912" priority="124" operator="equal">
      <formula>"?"</formula>
    </cfRule>
  </conditionalFormatting>
  <conditionalFormatting sqref="M42">
    <cfRule type="cellIs" dxfId="911" priority="123" operator="equal">
      <formula>"?"</formula>
    </cfRule>
  </conditionalFormatting>
  <conditionalFormatting sqref="M42">
    <cfRule type="cellIs" dxfId="910" priority="122" operator="equal">
      <formula>"?"</formula>
    </cfRule>
  </conditionalFormatting>
  <conditionalFormatting sqref="M42">
    <cfRule type="cellIs" dxfId="909" priority="121" operator="equal">
      <formula>"?"</formula>
    </cfRule>
  </conditionalFormatting>
  <conditionalFormatting sqref="M42">
    <cfRule type="cellIs" dxfId="908" priority="120" operator="equal">
      <formula>"?"</formula>
    </cfRule>
  </conditionalFormatting>
  <conditionalFormatting sqref="M43">
    <cfRule type="cellIs" dxfId="907" priority="119" operator="equal">
      <formula>"?"</formula>
    </cfRule>
  </conditionalFormatting>
  <conditionalFormatting sqref="M43">
    <cfRule type="cellIs" dxfId="906" priority="118" operator="equal">
      <formula>"?"</formula>
    </cfRule>
  </conditionalFormatting>
  <conditionalFormatting sqref="M43">
    <cfRule type="cellIs" dxfId="905" priority="117" operator="equal">
      <formula>"?"</formula>
    </cfRule>
  </conditionalFormatting>
  <conditionalFormatting sqref="M43">
    <cfRule type="cellIs" dxfId="904" priority="116" operator="equal">
      <formula>"?"</formula>
    </cfRule>
  </conditionalFormatting>
  <conditionalFormatting sqref="M43">
    <cfRule type="cellIs" dxfId="903" priority="115" operator="equal">
      <formula>"?"</formula>
    </cfRule>
  </conditionalFormatting>
  <conditionalFormatting sqref="M43">
    <cfRule type="cellIs" dxfId="902" priority="114" operator="equal">
      <formula>"?"</formula>
    </cfRule>
  </conditionalFormatting>
  <conditionalFormatting sqref="M43">
    <cfRule type="cellIs" dxfId="901" priority="113" operator="equal">
      <formula>"?"</formula>
    </cfRule>
  </conditionalFormatting>
  <conditionalFormatting sqref="M43">
    <cfRule type="cellIs" dxfId="900" priority="112" operator="equal">
      <formula>"?"</formula>
    </cfRule>
  </conditionalFormatting>
  <conditionalFormatting sqref="M44">
    <cfRule type="cellIs" dxfId="899" priority="111" operator="equal">
      <formula>"?"</formula>
    </cfRule>
  </conditionalFormatting>
  <conditionalFormatting sqref="M44">
    <cfRule type="cellIs" dxfId="898" priority="110" operator="equal">
      <formula>"?"</formula>
    </cfRule>
  </conditionalFormatting>
  <conditionalFormatting sqref="M44">
    <cfRule type="cellIs" dxfId="897" priority="109" operator="equal">
      <formula>"?"</formula>
    </cfRule>
  </conditionalFormatting>
  <conditionalFormatting sqref="M44">
    <cfRule type="cellIs" dxfId="896" priority="108" operator="equal">
      <formula>"?"</formula>
    </cfRule>
  </conditionalFormatting>
  <conditionalFormatting sqref="M44">
    <cfRule type="cellIs" dxfId="895" priority="107" operator="equal">
      <formula>"?"</formula>
    </cfRule>
  </conditionalFormatting>
  <conditionalFormatting sqref="M44">
    <cfRule type="cellIs" dxfId="894" priority="106" operator="equal">
      <formula>"?"</formula>
    </cfRule>
  </conditionalFormatting>
  <conditionalFormatting sqref="M44">
    <cfRule type="cellIs" dxfId="893" priority="105" operator="equal">
      <formula>"?"</formula>
    </cfRule>
  </conditionalFormatting>
  <conditionalFormatting sqref="M44">
    <cfRule type="cellIs" dxfId="892" priority="104" operator="equal">
      <formula>"?"</formula>
    </cfRule>
  </conditionalFormatting>
  <conditionalFormatting sqref="Q44">
    <cfRule type="cellIs" dxfId="891" priority="103" operator="equal">
      <formula>"?"</formula>
    </cfRule>
  </conditionalFormatting>
  <conditionalFormatting sqref="Q44">
    <cfRule type="cellIs" dxfId="890" priority="102" operator="equal">
      <formula>"?"</formula>
    </cfRule>
  </conditionalFormatting>
  <conditionalFormatting sqref="Q44">
    <cfRule type="cellIs" dxfId="889" priority="101" operator="equal">
      <formula>"?"</formula>
    </cfRule>
  </conditionalFormatting>
  <conditionalFormatting sqref="Q44">
    <cfRule type="cellIs" dxfId="888" priority="100" operator="equal">
      <formula>"?"</formula>
    </cfRule>
  </conditionalFormatting>
  <conditionalFormatting sqref="Q44">
    <cfRule type="cellIs" dxfId="887" priority="99" operator="equal">
      <formula>"?"</formula>
    </cfRule>
  </conditionalFormatting>
  <conditionalFormatting sqref="Q44">
    <cfRule type="cellIs" dxfId="886" priority="98" operator="equal">
      <formula>"?"</formula>
    </cfRule>
  </conditionalFormatting>
  <conditionalFormatting sqref="Q44">
    <cfRule type="cellIs" dxfId="885" priority="97" operator="equal">
      <formula>"?"</formula>
    </cfRule>
  </conditionalFormatting>
  <conditionalFormatting sqref="Q44">
    <cfRule type="cellIs" dxfId="884" priority="96" operator="equal">
      <formula>"?"</formula>
    </cfRule>
  </conditionalFormatting>
  <conditionalFormatting sqref="Q43">
    <cfRule type="cellIs" dxfId="883" priority="95" operator="equal">
      <formula>"?"</formula>
    </cfRule>
  </conditionalFormatting>
  <conditionalFormatting sqref="Q43">
    <cfRule type="cellIs" dxfId="882" priority="94" operator="equal">
      <formula>"?"</formula>
    </cfRule>
  </conditionalFormatting>
  <conditionalFormatting sqref="Q43">
    <cfRule type="cellIs" dxfId="881" priority="93" operator="equal">
      <formula>"?"</formula>
    </cfRule>
  </conditionalFormatting>
  <conditionalFormatting sqref="Q43">
    <cfRule type="cellIs" dxfId="880" priority="92" operator="equal">
      <formula>"?"</formula>
    </cfRule>
  </conditionalFormatting>
  <conditionalFormatting sqref="Q43">
    <cfRule type="cellIs" dxfId="879" priority="91" operator="equal">
      <formula>"?"</formula>
    </cfRule>
  </conditionalFormatting>
  <conditionalFormatting sqref="Q43">
    <cfRule type="cellIs" dxfId="878" priority="90" operator="equal">
      <formula>"?"</formula>
    </cfRule>
  </conditionalFormatting>
  <conditionalFormatting sqref="Q43">
    <cfRule type="cellIs" dxfId="877" priority="89" operator="equal">
      <formula>"?"</formula>
    </cfRule>
  </conditionalFormatting>
  <conditionalFormatting sqref="Q43">
    <cfRule type="cellIs" dxfId="876" priority="88" operator="equal">
      <formula>"?"</formula>
    </cfRule>
  </conditionalFormatting>
  <conditionalFormatting sqref="Q42">
    <cfRule type="cellIs" dxfId="875" priority="87" operator="equal">
      <formula>"?"</formula>
    </cfRule>
  </conditionalFormatting>
  <conditionalFormatting sqref="Q42">
    <cfRule type="cellIs" dxfId="874" priority="86" operator="equal">
      <formula>"?"</formula>
    </cfRule>
  </conditionalFormatting>
  <conditionalFormatting sqref="Q42">
    <cfRule type="cellIs" dxfId="873" priority="85" operator="equal">
      <formula>"?"</formula>
    </cfRule>
  </conditionalFormatting>
  <conditionalFormatting sqref="Q42">
    <cfRule type="cellIs" dxfId="872" priority="84" operator="equal">
      <formula>"?"</formula>
    </cfRule>
  </conditionalFormatting>
  <conditionalFormatting sqref="Q42">
    <cfRule type="cellIs" dxfId="871" priority="83" operator="equal">
      <formula>"?"</formula>
    </cfRule>
  </conditionalFormatting>
  <conditionalFormatting sqref="Q42">
    <cfRule type="cellIs" dxfId="870" priority="82" operator="equal">
      <formula>"?"</formula>
    </cfRule>
  </conditionalFormatting>
  <conditionalFormatting sqref="Q42">
    <cfRule type="cellIs" dxfId="869" priority="81" operator="equal">
      <formula>"?"</formula>
    </cfRule>
  </conditionalFormatting>
  <conditionalFormatting sqref="Q42">
    <cfRule type="cellIs" dxfId="868" priority="80" operator="equal">
      <formula>"?"</formula>
    </cfRule>
  </conditionalFormatting>
  <conditionalFormatting sqref="Q41">
    <cfRule type="cellIs" dxfId="867" priority="79" operator="equal">
      <formula>"?"</formula>
    </cfRule>
  </conditionalFormatting>
  <conditionalFormatting sqref="Q41">
    <cfRule type="cellIs" dxfId="866" priority="78" operator="equal">
      <formula>"?"</formula>
    </cfRule>
  </conditionalFormatting>
  <conditionalFormatting sqref="Q41">
    <cfRule type="cellIs" dxfId="865" priority="77" operator="equal">
      <formula>"?"</formula>
    </cfRule>
  </conditionalFormatting>
  <conditionalFormatting sqref="Q41">
    <cfRule type="cellIs" dxfId="864" priority="76" operator="equal">
      <formula>"?"</formula>
    </cfRule>
  </conditionalFormatting>
  <conditionalFormatting sqref="Q41">
    <cfRule type="cellIs" dxfId="863" priority="75" operator="equal">
      <formula>"?"</formula>
    </cfRule>
  </conditionalFormatting>
  <conditionalFormatting sqref="Q41">
    <cfRule type="cellIs" dxfId="862" priority="74" operator="equal">
      <formula>"?"</formula>
    </cfRule>
  </conditionalFormatting>
  <conditionalFormatting sqref="Q41">
    <cfRule type="cellIs" dxfId="861" priority="73" operator="equal">
      <formula>"?"</formula>
    </cfRule>
  </conditionalFormatting>
  <conditionalFormatting sqref="Q41">
    <cfRule type="cellIs" dxfId="860" priority="72" operator="equal">
      <formula>"?"</formula>
    </cfRule>
  </conditionalFormatting>
  <conditionalFormatting sqref="C53 F53 H53:U53">
    <cfRule type="cellIs" dxfId="859" priority="71" operator="equal">
      <formula>"?"</formula>
    </cfRule>
  </conditionalFormatting>
  <conditionalFormatting sqref="D53">
    <cfRule type="cellIs" dxfId="858" priority="70" operator="equal">
      <formula>"?"</formula>
    </cfRule>
  </conditionalFormatting>
  <conditionalFormatting sqref="E53">
    <cfRule type="cellIs" dxfId="857" priority="69" operator="equal">
      <formula>"?"</formula>
    </cfRule>
  </conditionalFormatting>
  <conditionalFormatting sqref="D53">
    <cfRule type="cellIs" dxfId="856" priority="68" operator="equal">
      <formula>"?"</formula>
    </cfRule>
  </conditionalFormatting>
  <conditionalFormatting sqref="G53">
    <cfRule type="cellIs" dxfId="855" priority="67" operator="equal">
      <formula>"?"</formula>
    </cfRule>
  </conditionalFormatting>
  <conditionalFormatting sqref="C54 F54 H54:U54">
    <cfRule type="cellIs" dxfId="854" priority="66" operator="equal">
      <formula>"?"</formula>
    </cfRule>
  </conditionalFormatting>
  <conditionalFormatting sqref="D54">
    <cfRule type="cellIs" dxfId="853" priority="65" operator="equal">
      <formula>"?"</formula>
    </cfRule>
  </conditionalFormatting>
  <conditionalFormatting sqref="E54">
    <cfRule type="cellIs" dxfId="852" priority="64" operator="equal">
      <formula>"?"</formula>
    </cfRule>
  </conditionalFormatting>
  <conditionalFormatting sqref="D54">
    <cfRule type="cellIs" dxfId="851" priority="63" operator="equal">
      <formula>"?"</formula>
    </cfRule>
  </conditionalFormatting>
  <conditionalFormatting sqref="G54">
    <cfRule type="cellIs" dxfId="850" priority="62" operator="equal">
      <formula>"?"</formula>
    </cfRule>
  </conditionalFormatting>
  <conditionalFormatting sqref="C55 F55 H55 J55:U55">
    <cfRule type="cellIs" dxfId="849" priority="61" operator="equal">
      <formula>"?"</formula>
    </cfRule>
  </conditionalFormatting>
  <conditionalFormatting sqref="D55">
    <cfRule type="cellIs" dxfId="848" priority="60" operator="equal">
      <formula>"?"</formula>
    </cfRule>
  </conditionalFormatting>
  <conditionalFormatting sqref="E55">
    <cfRule type="cellIs" dxfId="847" priority="59" operator="equal">
      <formula>"?"</formula>
    </cfRule>
  </conditionalFormatting>
  <conditionalFormatting sqref="D55">
    <cfRule type="cellIs" dxfId="846" priority="58" operator="equal">
      <formula>"?"</formula>
    </cfRule>
  </conditionalFormatting>
  <conditionalFormatting sqref="G55">
    <cfRule type="cellIs" dxfId="845" priority="57" operator="equal">
      <formula>"?"</formula>
    </cfRule>
  </conditionalFormatting>
  <conditionalFormatting sqref="C56 F56 H56:U56">
    <cfRule type="cellIs" dxfId="844" priority="56" operator="equal">
      <formula>"?"</formula>
    </cfRule>
  </conditionalFormatting>
  <conditionalFormatting sqref="D56">
    <cfRule type="cellIs" dxfId="843" priority="55" operator="equal">
      <formula>"?"</formula>
    </cfRule>
  </conditionalFormatting>
  <conditionalFormatting sqref="E56">
    <cfRule type="cellIs" dxfId="842" priority="54" operator="equal">
      <formula>"?"</formula>
    </cfRule>
  </conditionalFormatting>
  <conditionalFormatting sqref="D56">
    <cfRule type="cellIs" dxfId="841" priority="53" operator="equal">
      <formula>"?"</formula>
    </cfRule>
  </conditionalFormatting>
  <conditionalFormatting sqref="G56">
    <cfRule type="cellIs" dxfId="840" priority="52" operator="equal">
      <formula>"?"</formula>
    </cfRule>
  </conditionalFormatting>
  <conditionalFormatting sqref="C57 F57 H57:U57">
    <cfRule type="cellIs" dxfId="839" priority="51" operator="equal">
      <formula>"?"</formula>
    </cfRule>
  </conditionalFormatting>
  <conditionalFormatting sqref="D57">
    <cfRule type="cellIs" dxfId="838" priority="50" operator="equal">
      <formula>"?"</formula>
    </cfRule>
  </conditionalFormatting>
  <conditionalFormatting sqref="E57">
    <cfRule type="cellIs" dxfId="837" priority="49" operator="equal">
      <formula>"?"</formula>
    </cfRule>
  </conditionalFormatting>
  <conditionalFormatting sqref="D57">
    <cfRule type="cellIs" dxfId="836" priority="48" operator="equal">
      <formula>"?"</formula>
    </cfRule>
  </conditionalFormatting>
  <conditionalFormatting sqref="G57">
    <cfRule type="cellIs" dxfId="835" priority="47" operator="equal">
      <formula>"?"</formula>
    </cfRule>
  </conditionalFormatting>
  <conditionalFormatting sqref="C58 F58 H58:U58">
    <cfRule type="cellIs" dxfId="834" priority="46" operator="equal">
      <formula>"?"</formula>
    </cfRule>
  </conditionalFormatting>
  <conditionalFormatting sqref="D58">
    <cfRule type="cellIs" dxfId="833" priority="45" operator="equal">
      <formula>"?"</formula>
    </cfRule>
  </conditionalFormatting>
  <conditionalFormatting sqref="E58">
    <cfRule type="cellIs" dxfId="832" priority="44" operator="equal">
      <formula>"?"</formula>
    </cfRule>
  </conditionalFormatting>
  <conditionalFormatting sqref="D58">
    <cfRule type="cellIs" dxfId="831" priority="43" operator="equal">
      <formula>"?"</formula>
    </cfRule>
  </conditionalFormatting>
  <conditionalFormatting sqref="G58">
    <cfRule type="cellIs" dxfId="830" priority="42" operator="equal">
      <formula>"?"</formula>
    </cfRule>
  </conditionalFormatting>
  <conditionalFormatting sqref="C59 F59 H59:U59">
    <cfRule type="cellIs" dxfId="829" priority="41" operator="equal">
      <formula>"?"</formula>
    </cfRule>
  </conditionalFormatting>
  <conditionalFormatting sqref="D59">
    <cfRule type="cellIs" dxfId="828" priority="40" operator="equal">
      <formula>"?"</formula>
    </cfRule>
  </conditionalFormatting>
  <conditionalFormatting sqref="E59">
    <cfRule type="cellIs" dxfId="827" priority="39" operator="equal">
      <formula>"?"</formula>
    </cfRule>
  </conditionalFormatting>
  <conditionalFormatting sqref="D59">
    <cfRule type="cellIs" dxfId="826" priority="38" operator="equal">
      <formula>"?"</formula>
    </cfRule>
  </conditionalFormatting>
  <conditionalFormatting sqref="G59">
    <cfRule type="cellIs" dxfId="825" priority="37" operator="equal">
      <formula>"?"</formula>
    </cfRule>
  </conditionalFormatting>
  <conditionalFormatting sqref="C60 F60 H60 J60:U60">
    <cfRule type="cellIs" dxfId="824" priority="36" operator="equal">
      <formula>"?"</formula>
    </cfRule>
  </conditionalFormatting>
  <conditionalFormatting sqref="D60">
    <cfRule type="cellIs" dxfId="823" priority="35" operator="equal">
      <formula>"?"</formula>
    </cfRule>
  </conditionalFormatting>
  <conditionalFormatting sqref="E60">
    <cfRule type="cellIs" dxfId="822" priority="34" operator="equal">
      <formula>"?"</formula>
    </cfRule>
  </conditionalFormatting>
  <conditionalFormatting sqref="D60">
    <cfRule type="cellIs" dxfId="821" priority="33" operator="equal">
      <formula>"?"</formula>
    </cfRule>
  </conditionalFormatting>
  <conditionalFormatting sqref="G60">
    <cfRule type="cellIs" dxfId="820" priority="32" operator="equal">
      <formula>"?"</formula>
    </cfRule>
  </conditionalFormatting>
  <conditionalFormatting sqref="C61 F61 H61:U61">
    <cfRule type="cellIs" dxfId="819" priority="31" operator="equal">
      <formula>"?"</formula>
    </cfRule>
  </conditionalFormatting>
  <conditionalFormatting sqref="D61">
    <cfRule type="cellIs" dxfId="818" priority="30" operator="equal">
      <formula>"?"</formula>
    </cfRule>
  </conditionalFormatting>
  <conditionalFormatting sqref="E61">
    <cfRule type="cellIs" dxfId="817" priority="29" operator="equal">
      <formula>"?"</formula>
    </cfRule>
  </conditionalFormatting>
  <conditionalFormatting sqref="D61">
    <cfRule type="cellIs" dxfId="816" priority="28" operator="equal">
      <formula>"?"</formula>
    </cfRule>
  </conditionalFormatting>
  <conditionalFormatting sqref="G61">
    <cfRule type="cellIs" dxfId="815" priority="27" operator="equal">
      <formula>"?"</formula>
    </cfRule>
  </conditionalFormatting>
  <conditionalFormatting sqref="M29">
    <cfRule type="cellIs" dxfId="814" priority="25" operator="equal">
      <formula>"?"</formula>
    </cfRule>
  </conditionalFormatting>
  <conditionalFormatting sqref="M29">
    <cfRule type="cellIs" dxfId="813" priority="26" operator="equal">
      <formula>"?"</formula>
    </cfRule>
  </conditionalFormatting>
  <conditionalFormatting sqref="I11">
    <cfRule type="cellIs" dxfId="812" priority="22" operator="equal">
      <formula>"?"</formula>
    </cfRule>
  </conditionalFormatting>
  <conditionalFormatting sqref="I12">
    <cfRule type="cellIs" dxfId="811" priority="21" operator="equal">
      <formula>"?"</formula>
    </cfRule>
  </conditionalFormatting>
  <conditionalFormatting sqref="I21">
    <cfRule type="cellIs" dxfId="810" priority="19" operator="equal">
      <formula>"?"</formula>
    </cfRule>
  </conditionalFormatting>
  <conditionalFormatting sqref="I55">
    <cfRule type="cellIs" dxfId="809" priority="18" operator="equal">
      <formula>"?"</formula>
    </cfRule>
  </conditionalFormatting>
  <conditionalFormatting sqref="I60">
    <cfRule type="cellIs" dxfId="808" priority="16" operator="equal">
      <formula>"?"</formula>
    </cfRule>
  </conditionalFormatting>
  <conditionalFormatting sqref="C62 F62 H62:U62">
    <cfRule type="cellIs" dxfId="265" priority="14" operator="equal">
      <formula>"?"</formula>
    </cfRule>
  </conditionalFormatting>
  <conditionalFormatting sqref="D62">
    <cfRule type="cellIs" dxfId="264" priority="13" operator="equal">
      <formula>"?"</formula>
    </cfRule>
  </conditionalFormatting>
  <conditionalFormatting sqref="E62">
    <cfRule type="cellIs" dxfId="263" priority="12" operator="equal">
      <formula>"?"</formula>
    </cfRule>
  </conditionalFormatting>
  <conditionalFormatting sqref="D62">
    <cfRule type="cellIs" dxfId="262" priority="11" operator="equal">
      <formula>"?"</formula>
    </cfRule>
  </conditionalFormatting>
  <conditionalFormatting sqref="G62">
    <cfRule type="cellIs" dxfId="261" priority="10" operator="equal">
      <formula>"?"</formula>
    </cfRule>
  </conditionalFormatting>
  <conditionalFormatting sqref="C62 F62 H62:U62">
    <cfRule type="cellIs" dxfId="260" priority="9" operator="equal">
      <formula>"?"</formula>
    </cfRule>
  </conditionalFormatting>
  <conditionalFormatting sqref="D62">
    <cfRule type="cellIs" dxfId="259" priority="8" operator="equal">
      <formula>"?"</formula>
    </cfRule>
  </conditionalFormatting>
  <conditionalFormatting sqref="E62">
    <cfRule type="cellIs" dxfId="258" priority="7" operator="equal">
      <formula>"?"</formula>
    </cfRule>
  </conditionalFormatting>
  <conditionalFormatting sqref="D62">
    <cfRule type="cellIs" dxfId="257" priority="6" operator="equal">
      <formula>"?"</formula>
    </cfRule>
  </conditionalFormatting>
  <conditionalFormatting sqref="G62">
    <cfRule type="cellIs" dxfId="256" priority="5" operator="equal">
      <formula>"?"</formula>
    </cfRule>
  </conditionalFormatting>
  <conditionalFormatting sqref="J14">
    <cfRule type="cellIs" dxfId="219" priority="4" operator="equal">
      <formula>"?"</formula>
    </cfRule>
  </conditionalFormatting>
  <conditionalFormatting sqref="J16:U16">
    <cfRule type="cellIs" dxfId="94" priority="3" operator="equal">
      <formula>"?"</formula>
    </cfRule>
  </conditionalFormatting>
  <conditionalFormatting sqref="J16:U16">
    <cfRule type="cellIs" dxfId="93" priority="2" operator="equal">
      <formula>"?"</formula>
    </cfRule>
  </conditionalFormatting>
  <conditionalFormatting sqref="J16">
    <cfRule type="cellIs" dxfId="92" priority="1" operator="equal">
      <formula>"?"</formula>
    </cfRule>
  </conditionalFormatting>
  <printOptions gridLines="1"/>
  <pageMargins left="0.7" right="0.7" top="0.75" bottom="0.75" header="0.3" footer="0.3"/>
  <pageSetup scale="73" fitToWidth="0" fitToHeight="0" orientation="landscape" r:id="rId1"/>
  <headerFooter>
    <oddFooter>&amp;C“This product was prepared with support provided through a grant from the Robert Wood Johnson Foundation’s State Quality and Value Strategies program.”</oddFooter>
  </headerFooter>
  <colBreaks count="3" manualBreakCount="3">
    <brk id="8" max="37" man="1"/>
    <brk id="13" max="1048575" man="1"/>
    <brk id="17" max="37" man="1"/>
  </colBreak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930C2-61EC-4776-9189-7EB5835D5365}">
  <sheetPr codeName="Sheet3">
    <tabColor theme="4"/>
  </sheetPr>
  <dimension ref="A1:AD123"/>
  <sheetViews>
    <sheetView zoomScale="90" zoomScaleNormal="90" workbookViewId="0">
      <pane xSplit="6" ySplit="3" topLeftCell="G4" activePane="bottomRight" state="frozen"/>
      <selection pane="topRight" activeCell="G1" sqref="G1"/>
      <selection pane="bottomLeft" activeCell="A4" sqref="A4"/>
      <selection pane="bottomRight" activeCell="G4" sqref="G4"/>
    </sheetView>
  </sheetViews>
  <sheetFormatPr defaultColWidth="8.85546875" defaultRowHeight="15" x14ac:dyDescent="0.25"/>
  <cols>
    <col min="1" max="1" width="5.7109375" style="13" customWidth="1"/>
    <col min="2" max="2" width="8" style="13" customWidth="1"/>
    <col min="3" max="3" width="16.42578125" style="13" customWidth="1"/>
    <col min="4" max="4" width="19.28515625" style="13" customWidth="1"/>
    <col min="5" max="5" width="11.5703125" style="43" customWidth="1"/>
    <col min="6" max="6" width="14.5703125" style="13" customWidth="1"/>
    <col min="7" max="8" width="16.5703125" style="13" customWidth="1"/>
    <col min="9" max="10" width="17.42578125" style="13" customWidth="1"/>
    <col min="11" max="11" width="30.7109375" style="13" customWidth="1"/>
    <col min="12" max="12" width="25.42578125" style="13" customWidth="1"/>
    <col min="13" max="13" width="18.42578125" customWidth="1"/>
    <col min="14" max="14" width="15.7109375" customWidth="1"/>
    <col min="15" max="16" width="18.42578125" style="13" customWidth="1"/>
    <col min="17" max="17" width="25.7109375" style="13" customWidth="1"/>
    <col min="18" max="18" width="18.42578125" style="13" customWidth="1"/>
    <col min="19" max="30" width="21.7109375" style="13" customWidth="1"/>
    <col min="31" max="31" width="8.85546875" style="13"/>
    <col min="32" max="32" width="31.85546875" style="13" customWidth="1"/>
    <col min="33" max="33" width="8.85546875" style="13"/>
    <col min="34" max="34" width="31.85546875" style="13" customWidth="1"/>
    <col min="35" max="35" width="45.140625" style="13" customWidth="1"/>
    <col min="36" max="36" width="44" style="13" customWidth="1"/>
    <col min="37" max="37" width="48.7109375" style="13" customWidth="1"/>
    <col min="38" max="38" width="45.7109375" style="13" customWidth="1"/>
    <col min="39" max="41" width="39.28515625" style="13" customWidth="1"/>
    <col min="42" max="42" width="36.42578125" style="13" customWidth="1"/>
    <col min="43" max="16384" width="8.85546875" style="13"/>
  </cols>
  <sheetData>
    <row r="1" spans="1:30" ht="19.5" customHeight="1" thickBot="1" x14ac:dyDescent="0.3">
      <c r="A1" s="136" t="s">
        <v>81</v>
      </c>
      <c r="B1" s="137"/>
      <c r="C1" s="137"/>
      <c r="D1" s="137"/>
      <c r="E1" s="137"/>
      <c r="F1" s="137"/>
      <c r="G1" s="137"/>
      <c r="H1" s="14"/>
      <c r="I1" s="14"/>
      <c r="J1" s="14"/>
      <c r="K1" s="14"/>
      <c r="L1" s="14"/>
      <c r="M1" s="14"/>
      <c r="N1" s="14"/>
      <c r="O1" s="14"/>
      <c r="P1" s="14"/>
      <c r="Q1" s="14"/>
      <c r="R1" s="14"/>
      <c r="S1" s="14"/>
      <c r="T1" s="14"/>
      <c r="U1" s="14"/>
      <c r="V1" s="14"/>
      <c r="W1" s="14"/>
      <c r="X1" s="14"/>
      <c r="Y1" s="14"/>
      <c r="Z1" s="14"/>
      <c r="AA1" s="14"/>
      <c r="AB1" s="14"/>
      <c r="AC1" s="14"/>
      <c r="AD1" s="14"/>
    </row>
    <row r="2" spans="1:30" s="31" customFormat="1" ht="30" customHeight="1" thickTop="1" x14ac:dyDescent="0.25">
      <c r="A2" s="27"/>
      <c r="B2" s="28"/>
      <c r="C2" s="28"/>
      <c r="D2" s="29"/>
      <c r="E2" s="29"/>
      <c r="F2" s="29"/>
      <c r="G2" s="30"/>
      <c r="H2" s="30"/>
      <c r="I2" s="30"/>
      <c r="J2" s="30"/>
      <c r="K2" s="30"/>
      <c r="L2" s="30"/>
      <c r="M2" s="30"/>
      <c r="N2" s="30"/>
      <c r="O2" s="30"/>
      <c r="P2" s="30"/>
      <c r="Q2" s="30"/>
      <c r="R2" s="30"/>
      <c r="S2" s="30"/>
      <c r="T2" s="30"/>
      <c r="U2" s="30"/>
      <c r="V2" s="30"/>
      <c r="W2" s="30"/>
      <c r="X2" s="30"/>
      <c r="Y2" s="30"/>
      <c r="Z2" s="30"/>
      <c r="AA2" s="30"/>
      <c r="AB2" s="30"/>
      <c r="AC2" s="30"/>
      <c r="AD2" s="30"/>
    </row>
    <row r="3" spans="1:30" s="33" customFormat="1" ht="60" x14ac:dyDescent="0.25">
      <c r="A3" s="15" t="s">
        <v>54</v>
      </c>
      <c r="B3" s="15" t="s">
        <v>82</v>
      </c>
      <c r="C3" s="15" t="s">
        <v>55</v>
      </c>
      <c r="D3" s="16" t="s">
        <v>56</v>
      </c>
      <c r="E3" s="16" t="s">
        <v>57</v>
      </c>
      <c r="F3" s="16" t="s">
        <v>83</v>
      </c>
      <c r="G3" s="17" t="s">
        <v>84</v>
      </c>
      <c r="H3" s="17" t="s">
        <v>85</v>
      </c>
      <c r="I3" s="17" t="s">
        <v>86</v>
      </c>
      <c r="J3" s="17" t="s">
        <v>58</v>
      </c>
      <c r="K3" s="24" t="s">
        <v>59</v>
      </c>
      <c r="L3" s="24" t="s">
        <v>87</v>
      </c>
      <c r="M3" s="24" t="s">
        <v>88</v>
      </c>
      <c r="N3" s="18" t="s">
        <v>60</v>
      </c>
      <c r="O3" s="18" t="s">
        <v>61</v>
      </c>
      <c r="P3" s="18" t="s">
        <v>89</v>
      </c>
      <c r="Q3" s="18" t="s">
        <v>90</v>
      </c>
      <c r="R3" s="26" t="s">
        <v>62</v>
      </c>
      <c r="S3" s="25" t="s">
        <v>63</v>
      </c>
      <c r="T3" s="25" t="s">
        <v>64</v>
      </c>
      <c r="U3" s="25" t="s">
        <v>65</v>
      </c>
      <c r="V3" s="25" t="s">
        <v>66</v>
      </c>
      <c r="W3" s="26" t="s">
        <v>67</v>
      </c>
      <c r="X3" s="26" t="s">
        <v>68</v>
      </c>
      <c r="Y3" s="26" t="s">
        <v>69</v>
      </c>
      <c r="Z3" s="26" t="s">
        <v>70</v>
      </c>
      <c r="AA3" s="25" t="s">
        <v>71</v>
      </c>
      <c r="AB3" s="25" t="s">
        <v>72</v>
      </c>
      <c r="AC3" s="25" t="s">
        <v>73</v>
      </c>
      <c r="AD3" s="25" t="s">
        <v>74</v>
      </c>
    </row>
    <row r="4" spans="1:30" ht="75" x14ac:dyDescent="0.25">
      <c r="A4" s="19">
        <v>1</v>
      </c>
      <c r="B4" s="34" t="s">
        <v>91</v>
      </c>
      <c r="C4" s="34" t="s">
        <v>92</v>
      </c>
      <c r="D4" s="20" t="s">
        <v>93</v>
      </c>
      <c r="E4" s="42" t="s">
        <v>77</v>
      </c>
      <c r="F4" s="20" t="s">
        <v>78</v>
      </c>
      <c r="G4" s="21" t="s">
        <v>92</v>
      </c>
      <c r="H4" s="21" t="s">
        <v>94</v>
      </c>
      <c r="I4" s="73" t="s">
        <v>95</v>
      </c>
      <c r="J4" s="73" t="s">
        <v>96</v>
      </c>
      <c r="K4" s="21" t="s">
        <v>97</v>
      </c>
      <c r="L4" s="21" t="s">
        <v>98</v>
      </c>
      <c r="M4" s="22" t="s">
        <v>99</v>
      </c>
      <c r="N4" s="22" t="s">
        <v>100</v>
      </c>
      <c r="O4" s="23" t="s">
        <v>82</v>
      </c>
      <c r="P4" s="76" t="s">
        <v>101</v>
      </c>
      <c r="Q4" s="22" t="s">
        <v>102</v>
      </c>
      <c r="R4" s="22" t="s">
        <v>103</v>
      </c>
      <c r="S4" s="95" t="s">
        <v>104</v>
      </c>
      <c r="T4" s="86">
        <v>43465</v>
      </c>
      <c r="U4" s="87">
        <v>111585</v>
      </c>
      <c r="V4" s="94">
        <v>0.29824797239772372</v>
      </c>
      <c r="W4" s="22" t="s">
        <v>105</v>
      </c>
      <c r="X4" s="22" t="s">
        <v>106</v>
      </c>
      <c r="Y4" s="70">
        <v>110534</v>
      </c>
      <c r="Z4" s="32">
        <v>0.27674742613132614</v>
      </c>
      <c r="AA4" s="22" t="s">
        <v>107</v>
      </c>
      <c r="AB4" s="22" t="s">
        <v>108</v>
      </c>
      <c r="AC4" s="70">
        <v>98998</v>
      </c>
      <c r="AD4" s="32">
        <v>0.2747934301703065</v>
      </c>
    </row>
    <row r="5" spans="1:30" ht="75" x14ac:dyDescent="0.25">
      <c r="A5" s="19">
        <v>2</v>
      </c>
      <c r="B5" s="34" t="s">
        <v>91</v>
      </c>
      <c r="C5" s="34" t="s">
        <v>92</v>
      </c>
      <c r="D5" s="20" t="s">
        <v>109</v>
      </c>
      <c r="E5" s="42" t="s">
        <v>77</v>
      </c>
      <c r="F5" s="20" t="s">
        <v>78</v>
      </c>
      <c r="G5" s="21" t="s">
        <v>92</v>
      </c>
      <c r="H5" s="21" t="s">
        <v>94</v>
      </c>
      <c r="I5" s="73" t="s">
        <v>95</v>
      </c>
      <c r="J5" s="73" t="s">
        <v>96</v>
      </c>
      <c r="K5" s="21" t="s">
        <v>110</v>
      </c>
      <c r="L5" s="21" t="s">
        <v>98</v>
      </c>
      <c r="M5" s="22" t="s">
        <v>99</v>
      </c>
      <c r="N5" s="22" t="s">
        <v>100</v>
      </c>
      <c r="O5" s="23" t="s">
        <v>82</v>
      </c>
      <c r="P5" s="76" t="s">
        <v>101</v>
      </c>
      <c r="Q5" s="22" t="s">
        <v>102</v>
      </c>
      <c r="R5" s="22" t="s">
        <v>103</v>
      </c>
      <c r="S5" s="95" t="s">
        <v>104</v>
      </c>
      <c r="T5" s="86">
        <v>43465</v>
      </c>
      <c r="U5" s="87">
        <v>111585</v>
      </c>
      <c r="V5" s="94">
        <v>0.34235784379620915</v>
      </c>
      <c r="W5" s="22" t="s">
        <v>105</v>
      </c>
      <c r="X5" s="22" t="s">
        <v>106</v>
      </c>
      <c r="Y5" s="70">
        <v>110534</v>
      </c>
      <c r="Z5" s="32">
        <v>0.33918975156965275</v>
      </c>
      <c r="AA5" s="22" t="s">
        <v>107</v>
      </c>
      <c r="AB5" s="22" t="s">
        <v>108</v>
      </c>
      <c r="AC5" s="70">
        <v>98998</v>
      </c>
      <c r="AD5" s="32">
        <v>0.3367845815066971</v>
      </c>
    </row>
    <row r="6" spans="1:30" ht="75" x14ac:dyDescent="0.25">
      <c r="A6" s="100">
        <v>3</v>
      </c>
      <c r="B6" s="34" t="s">
        <v>91</v>
      </c>
      <c r="C6" s="34" t="s">
        <v>92</v>
      </c>
      <c r="D6" s="20" t="s">
        <v>111</v>
      </c>
      <c r="E6" s="109" t="s">
        <v>112</v>
      </c>
      <c r="F6" s="20" t="s">
        <v>113</v>
      </c>
      <c r="G6" s="21" t="s">
        <v>92</v>
      </c>
      <c r="H6" s="21" t="s">
        <v>94</v>
      </c>
      <c r="I6" s="73" t="s">
        <v>95</v>
      </c>
      <c r="J6" s="73" t="s">
        <v>96</v>
      </c>
      <c r="K6" s="21" t="s">
        <v>114</v>
      </c>
      <c r="L6" s="21" t="s">
        <v>98</v>
      </c>
      <c r="M6" s="22" t="s">
        <v>115</v>
      </c>
      <c r="N6" s="22" t="s">
        <v>100</v>
      </c>
      <c r="O6" s="23" t="s">
        <v>82</v>
      </c>
      <c r="P6" s="76" t="s">
        <v>101</v>
      </c>
      <c r="Q6" s="22" t="s">
        <v>102</v>
      </c>
      <c r="R6" s="22" t="s">
        <v>103</v>
      </c>
      <c r="S6" s="95" t="s">
        <v>116</v>
      </c>
      <c r="T6" s="86">
        <v>43465</v>
      </c>
      <c r="U6" s="87">
        <v>219645</v>
      </c>
      <c r="V6" s="94">
        <v>0.74283958205285805</v>
      </c>
      <c r="W6" s="22" t="s">
        <v>117</v>
      </c>
      <c r="X6" s="22" t="s">
        <v>106</v>
      </c>
      <c r="Y6" s="70">
        <v>211292</v>
      </c>
      <c r="Z6" s="32">
        <v>0.72099274937053937</v>
      </c>
      <c r="AA6" s="22" t="s">
        <v>118</v>
      </c>
      <c r="AB6" s="22" t="s">
        <v>119</v>
      </c>
      <c r="AC6" s="70">
        <v>198193</v>
      </c>
      <c r="AD6" s="32">
        <v>0.70655875838198123</v>
      </c>
    </row>
    <row r="7" spans="1:30" ht="75" x14ac:dyDescent="0.25">
      <c r="A7" s="100">
        <v>4</v>
      </c>
      <c r="B7" s="34" t="s">
        <v>91</v>
      </c>
      <c r="C7" s="34" t="s">
        <v>92</v>
      </c>
      <c r="D7" s="20" t="s">
        <v>120</v>
      </c>
      <c r="E7" s="109" t="s">
        <v>121</v>
      </c>
      <c r="F7" s="20" t="s">
        <v>113</v>
      </c>
      <c r="G7" s="21" t="s">
        <v>92</v>
      </c>
      <c r="H7" s="21" t="s">
        <v>94</v>
      </c>
      <c r="I7" s="73" t="s">
        <v>95</v>
      </c>
      <c r="J7" s="73" t="s">
        <v>96</v>
      </c>
      <c r="K7" s="21" t="s">
        <v>97</v>
      </c>
      <c r="L7" s="21" t="s">
        <v>98</v>
      </c>
      <c r="M7" s="22" t="s">
        <v>99</v>
      </c>
      <c r="N7" s="22" t="s">
        <v>100</v>
      </c>
      <c r="O7" s="23" t="s">
        <v>82</v>
      </c>
      <c r="P7" s="76" t="s">
        <v>101</v>
      </c>
      <c r="Q7" s="22" t="s">
        <v>102</v>
      </c>
      <c r="R7" s="22" t="s">
        <v>103</v>
      </c>
      <c r="S7" s="95" t="s">
        <v>104</v>
      </c>
      <c r="T7" s="86">
        <v>43465</v>
      </c>
      <c r="U7" s="87">
        <v>111585</v>
      </c>
      <c r="V7" s="94">
        <v>7.4705381547699068E-2</v>
      </c>
      <c r="W7" s="22" t="s">
        <v>105</v>
      </c>
      <c r="X7" s="22" t="s">
        <v>106</v>
      </c>
      <c r="Y7" s="70">
        <v>110534</v>
      </c>
      <c r="Z7" s="32">
        <v>6.9480883709989685E-2</v>
      </c>
      <c r="AA7" s="22" t="s">
        <v>107</v>
      </c>
      <c r="AB7" s="22" t="s">
        <v>108</v>
      </c>
      <c r="AC7" s="70">
        <v>98998</v>
      </c>
      <c r="AD7" s="32">
        <v>6.4880098587850266E-2</v>
      </c>
    </row>
    <row r="8" spans="1:30" ht="75" x14ac:dyDescent="0.25">
      <c r="A8" s="19">
        <v>5</v>
      </c>
      <c r="B8" s="34" t="s">
        <v>91</v>
      </c>
      <c r="C8" s="34" t="s">
        <v>92</v>
      </c>
      <c r="D8" s="20" t="s">
        <v>122</v>
      </c>
      <c r="E8" s="42">
        <v>711</v>
      </c>
      <c r="F8" s="20" t="s">
        <v>113</v>
      </c>
      <c r="G8" s="21" t="s">
        <v>92</v>
      </c>
      <c r="H8" s="21" t="s">
        <v>94</v>
      </c>
      <c r="I8" s="73" t="s">
        <v>95</v>
      </c>
      <c r="J8" s="73" t="s">
        <v>96</v>
      </c>
      <c r="K8" s="21" t="s">
        <v>123</v>
      </c>
      <c r="L8" s="21" t="s">
        <v>98</v>
      </c>
      <c r="M8" s="22" t="s">
        <v>99</v>
      </c>
      <c r="N8" s="22" t="s">
        <v>100</v>
      </c>
      <c r="O8" s="23" t="s">
        <v>82</v>
      </c>
      <c r="P8" s="76" t="s">
        <v>101</v>
      </c>
      <c r="Q8" s="22" t="s">
        <v>102</v>
      </c>
      <c r="R8" s="22" t="s">
        <v>103</v>
      </c>
      <c r="S8" s="95" t="s">
        <v>104</v>
      </c>
      <c r="T8" s="86">
        <v>43465</v>
      </c>
      <c r="U8" s="87">
        <v>111585</v>
      </c>
      <c r="V8" s="94">
        <v>8.2054039521441052E-2</v>
      </c>
      <c r="W8" s="22" t="s">
        <v>105</v>
      </c>
      <c r="X8" s="22" t="s">
        <v>106</v>
      </c>
      <c r="Y8" s="70">
        <v>110534</v>
      </c>
      <c r="Z8" s="32">
        <v>8.3268496571190759E-2</v>
      </c>
      <c r="AA8" s="22" t="s">
        <v>107</v>
      </c>
      <c r="AB8" s="22" t="s">
        <v>108</v>
      </c>
      <c r="AC8" s="70">
        <v>98998</v>
      </c>
      <c r="AD8" s="32">
        <v>7.9163215418493305E-2</v>
      </c>
    </row>
    <row r="9" spans="1:30" ht="75" x14ac:dyDescent="0.25">
      <c r="A9" s="19">
        <v>6</v>
      </c>
      <c r="B9" s="34" t="s">
        <v>91</v>
      </c>
      <c r="C9" s="34" t="s">
        <v>92</v>
      </c>
      <c r="D9" s="20" t="s">
        <v>124</v>
      </c>
      <c r="E9" s="42">
        <v>1885</v>
      </c>
      <c r="F9" s="20" t="s">
        <v>113</v>
      </c>
      <c r="G9" s="21" t="s">
        <v>92</v>
      </c>
      <c r="H9" s="21" t="s">
        <v>94</v>
      </c>
      <c r="I9" s="73" t="s">
        <v>95</v>
      </c>
      <c r="J9" s="73" t="s">
        <v>96</v>
      </c>
      <c r="K9" s="21" t="s">
        <v>97</v>
      </c>
      <c r="L9" s="21" t="s">
        <v>98</v>
      </c>
      <c r="M9" s="22" t="s">
        <v>99</v>
      </c>
      <c r="N9" s="22" t="s">
        <v>100</v>
      </c>
      <c r="O9" s="23" t="s">
        <v>82</v>
      </c>
      <c r="P9" s="76" t="s">
        <v>101</v>
      </c>
      <c r="Q9" s="22" t="s">
        <v>102</v>
      </c>
      <c r="R9" s="22" t="s">
        <v>103</v>
      </c>
      <c r="S9" s="95" t="s">
        <v>104</v>
      </c>
      <c r="T9" s="86">
        <v>43465</v>
      </c>
      <c r="U9" s="87">
        <v>111585</v>
      </c>
      <c r="V9" s="94">
        <v>0.12345745395886544</v>
      </c>
      <c r="W9" s="22" t="s">
        <v>105</v>
      </c>
      <c r="X9" s="22" t="s">
        <v>106</v>
      </c>
      <c r="Y9" s="70">
        <v>110534</v>
      </c>
      <c r="Z9" s="32">
        <v>0.11468869307181501</v>
      </c>
      <c r="AA9" s="22" t="s">
        <v>107</v>
      </c>
      <c r="AB9" s="22" t="s">
        <v>108</v>
      </c>
      <c r="AC9" s="70">
        <v>98998</v>
      </c>
      <c r="AD9" s="32">
        <v>0.10960827491464474</v>
      </c>
    </row>
    <row r="10" spans="1:30" ht="90" x14ac:dyDescent="0.25">
      <c r="A10" s="100">
        <v>7</v>
      </c>
      <c r="B10" s="34" t="s">
        <v>91</v>
      </c>
      <c r="C10" s="34" t="s">
        <v>92</v>
      </c>
      <c r="D10" s="20" t="s">
        <v>125</v>
      </c>
      <c r="E10" s="42">
        <v>1884</v>
      </c>
      <c r="F10" s="20" t="s">
        <v>113</v>
      </c>
      <c r="G10" s="21" t="s">
        <v>92</v>
      </c>
      <c r="H10" s="21" t="s">
        <v>94</v>
      </c>
      <c r="I10" s="73" t="s">
        <v>95</v>
      </c>
      <c r="J10" s="73" t="s">
        <v>96</v>
      </c>
      <c r="K10" s="21" t="s">
        <v>123</v>
      </c>
      <c r="L10" s="21" t="s">
        <v>98</v>
      </c>
      <c r="M10" s="22" t="s">
        <v>99</v>
      </c>
      <c r="N10" s="22" t="s">
        <v>100</v>
      </c>
      <c r="O10" s="23" t="s">
        <v>82</v>
      </c>
      <c r="P10" s="76" t="s">
        <v>101</v>
      </c>
      <c r="Q10" s="22" t="s">
        <v>102</v>
      </c>
      <c r="R10" s="22" t="s">
        <v>103</v>
      </c>
      <c r="S10" s="95" t="s">
        <v>104</v>
      </c>
      <c r="T10" s="86">
        <v>43465</v>
      </c>
      <c r="U10" s="99">
        <v>111585</v>
      </c>
      <c r="V10" s="94">
        <v>0.13901510059595823</v>
      </c>
      <c r="W10" s="22" t="s">
        <v>105</v>
      </c>
      <c r="X10" s="22" t="s">
        <v>106</v>
      </c>
      <c r="Y10" s="70">
        <v>110534</v>
      </c>
      <c r="Z10" s="32">
        <v>0.14061736660213148</v>
      </c>
      <c r="AA10" s="22" t="s">
        <v>107</v>
      </c>
      <c r="AB10" s="22" t="s">
        <v>108</v>
      </c>
      <c r="AC10" s="70">
        <v>98998</v>
      </c>
      <c r="AD10" s="32">
        <v>0.13522495403947554</v>
      </c>
    </row>
    <row r="11" spans="1:30" ht="105" x14ac:dyDescent="0.25">
      <c r="A11" s="100">
        <v>8</v>
      </c>
      <c r="B11" s="34" t="s">
        <v>126</v>
      </c>
      <c r="C11" s="34" t="s">
        <v>127</v>
      </c>
      <c r="D11" s="20" t="s">
        <v>128</v>
      </c>
      <c r="E11" s="42" t="s">
        <v>77</v>
      </c>
      <c r="F11" s="20" t="s">
        <v>78</v>
      </c>
      <c r="G11" s="21" t="s">
        <v>129</v>
      </c>
      <c r="H11" s="21" t="s">
        <v>130</v>
      </c>
      <c r="I11" s="21" t="s">
        <v>131</v>
      </c>
      <c r="J11" s="21" t="s">
        <v>78</v>
      </c>
      <c r="K11" s="21" t="s">
        <v>132</v>
      </c>
      <c r="L11" s="21" t="s">
        <v>133</v>
      </c>
      <c r="M11" s="111" t="s">
        <v>115</v>
      </c>
      <c r="N11" s="22" t="s">
        <v>134</v>
      </c>
      <c r="O11" s="23" t="s">
        <v>135</v>
      </c>
      <c r="P11" s="22" t="s">
        <v>101</v>
      </c>
      <c r="Q11" s="22" t="s">
        <v>136</v>
      </c>
      <c r="R11" s="111" t="s">
        <v>137</v>
      </c>
      <c r="S11" s="22" t="s">
        <v>138</v>
      </c>
      <c r="T11" s="22" t="s">
        <v>138</v>
      </c>
      <c r="U11" s="70" t="s">
        <v>138</v>
      </c>
      <c r="V11" s="32" t="s">
        <v>138</v>
      </c>
      <c r="W11" s="22" t="s">
        <v>138</v>
      </c>
      <c r="X11" s="22" t="s">
        <v>138</v>
      </c>
      <c r="Y11" s="70" t="s">
        <v>138</v>
      </c>
      <c r="Z11" s="32" t="s">
        <v>138</v>
      </c>
      <c r="AA11" s="22" t="s">
        <v>138</v>
      </c>
      <c r="AB11" s="22" t="s">
        <v>138</v>
      </c>
      <c r="AC11" s="22" t="s">
        <v>138</v>
      </c>
      <c r="AD11" s="32" t="s">
        <v>138</v>
      </c>
    </row>
    <row r="12" spans="1:30" ht="105" x14ac:dyDescent="0.25">
      <c r="A12" s="19">
        <v>9</v>
      </c>
      <c r="B12" s="34" t="s">
        <v>126</v>
      </c>
      <c r="C12" s="34" t="s">
        <v>127</v>
      </c>
      <c r="D12" s="20" t="s">
        <v>139</v>
      </c>
      <c r="E12" s="42" t="s">
        <v>77</v>
      </c>
      <c r="F12" s="20" t="s">
        <v>78</v>
      </c>
      <c r="G12" s="21" t="s">
        <v>129</v>
      </c>
      <c r="H12" s="21" t="s">
        <v>130</v>
      </c>
      <c r="I12" s="21" t="s">
        <v>131</v>
      </c>
      <c r="J12" s="21" t="s">
        <v>78</v>
      </c>
      <c r="K12" s="21" t="s">
        <v>132</v>
      </c>
      <c r="L12" s="21" t="s">
        <v>133</v>
      </c>
      <c r="M12" s="111" t="s">
        <v>115</v>
      </c>
      <c r="N12" s="22" t="s">
        <v>134</v>
      </c>
      <c r="O12" s="23" t="s">
        <v>135</v>
      </c>
      <c r="P12" s="22" t="s">
        <v>101</v>
      </c>
      <c r="Q12" s="22" t="s">
        <v>136</v>
      </c>
      <c r="R12" s="111" t="s">
        <v>137</v>
      </c>
      <c r="S12" s="22" t="s">
        <v>138</v>
      </c>
      <c r="T12" s="22" t="s">
        <v>138</v>
      </c>
      <c r="U12" s="70" t="s">
        <v>138</v>
      </c>
      <c r="V12" s="32" t="s">
        <v>138</v>
      </c>
      <c r="W12" s="22" t="s">
        <v>138</v>
      </c>
      <c r="X12" s="22" t="s">
        <v>138</v>
      </c>
      <c r="Y12" s="70" t="s">
        <v>138</v>
      </c>
      <c r="Z12" s="32" t="s">
        <v>138</v>
      </c>
      <c r="AA12" s="22" t="s">
        <v>138</v>
      </c>
      <c r="AB12" s="22" t="s">
        <v>138</v>
      </c>
      <c r="AC12" s="22" t="s">
        <v>138</v>
      </c>
      <c r="AD12" s="32" t="s">
        <v>138</v>
      </c>
    </row>
    <row r="13" spans="1:30" ht="150" x14ac:dyDescent="0.25">
      <c r="A13" s="19">
        <v>10</v>
      </c>
      <c r="B13" s="34" t="s">
        <v>91</v>
      </c>
      <c r="C13" s="34" t="s">
        <v>92</v>
      </c>
      <c r="D13" s="20" t="s">
        <v>140</v>
      </c>
      <c r="E13" s="42">
        <v>76</v>
      </c>
      <c r="F13" s="20" t="s">
        <v>113</v>
      </c>
      <c r="G13" s="21" t="s">
        <v>92</v>
      </c>
      <c r="H13" s="21" t="s">
        <v>94</v>
      </c>
      <c r="I13" s="73" t="s">
        <v>141</v>
      </c>
      <c r="J13" s="73" t="s">
        <v>142</v>
      </c>
      <c r="K13" s="21" t="s">
        <v>143</v>
      </c>
      <c r="L13" s="21" t="s">
        <v>98</v>
      </c>
      <c r="M13" s="22" t="s">
        <v>144</v>
      </c>
      <c r="N13" s="22" t="s">
        <v>100</v>
      </c>
      <c r="O13" s="23" t="s">
        <v>82</v>
      </c>
      <c r="P13" s="76" t="s">
        <v>101</v>
      </c>
      <c r="Q13" s="22" t="s">
        <v>102</v>
      </c>
      <c r="R13" s="22" t="s">
        <v>103</v>
      </c>
      <c r="S13" s="95" t="s">
        <v>145</v>
      </c>
      <c r="T13" s="86">
        <v>43465</v>
      </c>
      <c r="U13" s="87">
        <v>185840</v>
      </c>
      <c r="V13" s="94">
        <v>0.61093413689195009</v>
      </c>
      <c r="W13" s="147" t="s">
        <v>146</v>
      </c>
      <c r="X13" s="147" t="s">
        <v>106</v>
      </c>
      <c r="Y13" s="70">
        <v>177822</v>
      </c>
      <c r="Z13" s="32">
        <v>0.61541316597496376</v>
      </c>
      <c r="AA13" s="147" t="s">
        <v>147</v>
      </c>
      <c r="AB13" s="147" t="s">
        <v>108</v>
      </c>
      <c r="AC13" s="70">
        <v>186913</v>
      </c>
      <c r="AD13" s="32">
        <v>0.61627602146453164</v>
      </c>
    </row>
    <row r="14" spans="1:30" ht="75" x14ac:dyDescent="0.25">
      <c r="A14" s="100">
        <v>11</v>
      </c>
      <c r="B14" s="34" t="s">
        <v>148</v>
      </c>
      <c r="C14" s="34" t="s">
        <v>75</v>
      </c>
      <c r="D14" s="20" t="s">
        <v>149</v>
      </c>
      <c r="E14" s="141">
        <v>18</v>
      </c>
      <c r="F14" s="142" t="s">
        <v>113</v>
      </c>
      <c r="G14" s="21" t="s">
        <v>150</v>
      </c>
      <c r="H14" s="21" t="s">
        <v>692</v>
      </c>
      <c r="I14" s="21" t="s">
        <v>141</v>
      </c>
      <c r="J14" s="21" t="s">
        <v>142</v>
      </c>
      <c r="K14" s="21" t="s">
        <v>151</v>
      </c>
      <c r="L14" s="21" t="s">
        <v>152</v>
      </c>
      <c r="M14" s="22" t="s">
        <v>115</v>
      </c>
      <c r="N14" s="22" t="s">
        <v>134</v>
      </c>
      <c r="O14" s="23" t="s">
        <v>82</v>
      </c>
      <c r="P14" s="22" t="s">
        <v>101</v>
      </c>
      <c r="Q14" s="22" t="s">
        <v>153</v>
      </c>
      <c r="R14" s="22" t="s">
        <v>103</v>
      </c>
      <c r="S14" s="95" t="s">
        <v>705</v>
      </c>
      <c r="T14" s="95" t="s">
        <v>706</v>
      </c>
      <c r="U14" s="87">
        <v>139002</v>
      </c>
      <c r="V14" s="94">
        <v>0.72703989870649344</v>
      </c>
      <c r="W14" s="95" t="s">
        <v>145</v>
      </c>
      <c r="X14" s="86">
        <v>43465</v>
      </c>
      <c r="Y14" s="70">
        <v>125944</v>
      </c>
      <c r="Z14" s="32">
        <v>0.71106999936479709</v>
      </c>
      <c r="AA14" s="147" t="s">
        <v>146</v>
      </c>
      <c r="AB14" s="147" t="s">
        <v>106</v>
      </c>
      <c r="AC14" s="70">
        <v>99503</v>
      </c>
      <c r="AD14" s="32">
        <v>0.66944715234716545</v>
      </c>
    </row>
    <row r="15" spans="1:30" ht="105" x14ac:dyDescent="0.25">
      <c r="A15" s="100">
        <v>12</v>
      </c>
      <c r="B15" s="34" t="s">
        <v>91</v>
      </c>
      <c r="C15" s="34" t="s">
        <v>92</v>
      </c>
      <c r="D15" s="20" t="s">
        <v>154</v>
      </c>
      <c r="E15" s="42">
        <v>729</v>
      </c>
      <c r="F15" s="20" t="s">
        <v>113</v>
      </c>
      <c r="G15" s="21" t="s">
        <v>92</v>
      </c>
      <c r="H15" s="21" t="s">
        <v>94</v>
      </c>
      <c r="I15" s="73" t="s">
        <v>141</v>
      </c>
      <c r="J15" s="73" t="s">
        <v>155</v>
      </c>
      <c r="K15" s="21" t="s">
        <v>156</v>
      </c>
      <c r="L15" s="21" t="s">
        <v>98</v>
      </c>
      <c r="M15" s="22" t="s">
        <v>157</v>
      </c>
      <c r="N15" s="22" t="s">
        <v>100</v>
      </c>
      <c r="O15" s="23" t="s">
        <v>82</v>
      </c>
      <c r="P15" s="76" t="s">
        <v>101</v>
      </c>
      <c r="Q15" s="22" t="s">
        <v>102</v>
      </c>
      <c r="R15" s="22" t="s">
        <v>103</v>
      </c>
      <c r="S15" s="95" t="s">
        <v>145</v>
      </c>
      <c r="T15" s="86">
        <v>43465</v>
      </c>
      <c r="U15" s="87">
        <v>313454</v>
      </c>
      <c r="V15" s="94">
        <v>0.44965768501917347</v>
      </c>
      <c r="W15" s="22" t="s">
        <v>146</v>
      </c>
      <c r="X15" s="22" t="s">
        <v>106</v>
      </c>
      <c r="Y15" s="70">
        <v>307158</v>
      </c>
      <c r="Z15" s="32">
        <v>0.44923134022229599</v>
      </c>
      <c r="AA15" s="22" t="s">
        <v>147</v>
      </c>
      <c r="AB15" s="22" t="s">
        <v>108</v>
      </c>
      <c r="AC15" s="70">
        <v>295049</v>
      </c>
      <c r="AD15" s="32">
        <v>0.44774257835139247</v>
      </c>
    </row>
    <row r="16" spans="1:30" ht="75" x14ac:dyDescent="0.25">
      <c r="A16" s="19">
        <v>13</v>
      </c>
      <c r="B16" s="34" t="s">
        <v>148</v>
      </c>
      <c r="C16" s="34" t="s">
        <v>75</v>
      </c>
      <c r="D16" s="20" t="s">
        <v>158</v>
      </c>
      <c r="E16" s="141">
        <v>59</v>
      </c>
      <c r="F16" s="20" t="s">
        <v>113</v>
      </c>
      <c r="G16" s="21" t="s">
        <v>150</v>
      </c>
      <c r="H16" s="21" t="s">
        <v>692</v>
      </c>
      <c r="I16" s="21" t="s">
        <v>141</v>
      </c>
      <c r="J16" s="21" t="s">
        <v>155</v>
      </c>
      <c r="K16" s="21" t="s">
        <v>159</v>
      </c>
      <c r="L16" s="21" t="s">
        <v>152</v>
      </c>
      <c r="M16" s="22" t="s">
        <v>115</v>
      </c>
      <c r="N16" s="22" t="s">
        <v>134</v>
      </c>
      <c r="O16" s="23" t="s">
        <v>82</v>
      </c>
      <c r="P16" s="22" t="s">
        <v>101</v>
      </c>
      <c r="Q16" s="22" t="s">
        <v>153</v>
      </c>
      <c r="R16" s="22" t="s">
        <v>103</v>
      </c>
      <c r="S16" s="95" t="s">
        <v>705</v>
      </c>
      <c r="T16" s="86">
        <v>43830</v>
      </c>
      <c r="U16" s="87">
        <v>56900</v>
      </c>
      <c r="V16" s="94">
        <v>0.21488576449912128</v>
      </c>
      <c r="W16" s="95" t="s">
        <v>145</v>
      </c>
      <c r="X16" s="86">
        <v>43465</v>
      </c>
      <c r="Y16" s="70">
        <v>54664</v>
      </c>
      <c r="Z16" s="32">
        <v>0.23366383726035417</v>
      </c>
      <c r="AA16" s="147" t="s">
        <v>146</v>
      </c>
      <c r="AB16" s="147" t="s">
        <v>106</v>
      </c>
      <c r="AC16" s="70">
        <v>51153</v>
      </c>
      <c r="AD16" s="32">
        <v>0.23566555236252029</v>
      </c>
    </row>
    <row r="17" spans="1:30" ht="150" x14ac:dyDescent="0.25">
      <c r="A17" s="19">
        <v>14</v>
      </c>
      <c r="B17" s="34" t="s">
        <v>91</v>
      </c>
      <c r="C17" s="34" t="s">
        <v>92</v>
      </c>
      <c r="D17" s="20" t="s">
        <v>160</v>
      </c>
      <c r="E17" s="42" t="s">
        <v>77</v>
      </c>
      <c r="F17" s="20" t="s">
        <v>78</v>
      </c>
      <c r="G17" s="21" t="s">
        <v>92</v>
      </c>
      <c r="H17" s="21" t="s">
        <v>94</v>
      </c>
      <c r="I17" s="73" t="s">
        <v>141</v>
      </c>
      <c r="J17" s="73" t="s">
        <v>161</v>
      </c>
      <c r="K17" s="21" t="s">
        <v>156</v>
      </c>
      <c r="L17" s="21" t="s">
        <v>98</v>
      </c>
      <c r="M17" s="22" t="s">
        <v>162</v>
      </c>
      <c r="N17" s="22" t="s">
        <v>100</v>
      </c>
      <c r="O17" s="23" t="s">
        <v>82</v>
      </c>
      <c r="P17" s="76" t="s">
        <v>101</v>
      </c>
      <c r="Q17" s="22" t="s">
        <v>102</v>
      </c>
      <c r="R17" s="22" t="s">
        <v>103</v>
      </c>
      <c r="S17" s="95" t="s">
        <v>145</v>
      </c>
      <c r="T17" s="86">
        <v>43465</v>
      </c>
      <c r="U17" s="87">
        <v>138621</v>
      </c>
      <c r="V17" s="94">
        <v>0.53180975465477809</v>
      </c>
      <c r="W17" s="22" t="s">
        <v>146</v>
      </c>
      <c r="X17" s="22" t="s">
        <v>106</v>
      </c>
      <c r="Y17" s="70">
        <v>133714</v>
      </c>
      <c r="Z17" s="32">
        <v>0.50868271086049333</v>
      </c>
      <c r="AA17" s="22" t="s">
        <v>147</v>
      </c>
      <c r="AB17" s="22" t="s">
        <v>108</v>
      </c>
      <c r="AC17" s="70">
        <v>130256</v>
      </c>
      <c r="AD17" s="32">
        <v>0.49451080948286452</v>
      </c>
    </row>
    <row r="18" spans="1:30" ht="150" x14ac:dyDescent="0.25">
      <c r="A18" s="100">
        <v>15</v>
      </c>
      <c r="B18" s="34" t="s">
        <v>91</v>
      </c>
      <c r="C18" s="34" t="s">
        <v>92</v>
      </c>
      <c r="D18" s="20" t="s">
        <v>163</v>
      </c>
      <c r="E18" s="42" t="s">
        <v>77</v>
      </c>
      <c r="F18" s="20" t="s">
        <v>78</v>
      </c>
      <c r="G18" s="21" t="s">
        <v>92</v>
      </c>
      <c r="H18" s="21" t="s">
        <v>94</v>
      </c>
      <c r="I18" s="73" t="s">
        <v>141</v>
      </c>
      <c r="J18" s="73" t="s">
        <v>161</v>
      </c>
      <c r="K18" s="21" t="s">
        <v>143</v>
      </c>
      <c r="L18" s="21" t="s">
        <v>98</v>
      </c>
      <c r="M18" s="22" t="s">
        <v>162</v>
      </c>
      <c r="N18" s="22" t="s">
        <v>100</v>
      </c>
      <c r="O18" s="23" t="s">
        <v>82</v>
      </c>
      <c r="P18" s="76" t="s">
        <v>101</v>
      </c>
      <c r="Q18" s="22" t="s">
        <v>102</v>
      </c>
      <c r="R18" s="22" t="s">
        <v>103</v>
      </c>
      <c r="S18" s="95" t="s">
        <v>145</v>
      </c>
      <c r="T18" s="86">
        <v>43465</v>
      </c>
      <c r="U18" s="87">
        <v>72365</v>
      </c>
      <c r="V18" s="94">
        <v>0.59675257375803215</v>
      </c>
      <c r="W18" s="22" t="s">
        <v>146</v>
      </c>
      <c r="X18" s="22" t="s">
        <v>106</v>
      </c>
      <c r="Y18" s="70">
        <v>72158</v>
      </c>
      <c r="Z18" s="32">
        <v>0.57946450843981268</v>
      </c>
      <c r="AA18" s="22" t="s">
        <v>147</v>
      </c>
      <c r="AB18" s="22" t="s">
        <v>108</v>
      </c>
      <c r="AC18" s="70">
        <v>68284</v>
      </c>
      <c r="AD18" s="32">
        <v>0.56984066545603651</v>
      </c>
    </row>
    <row r="19" spans="1:30" ht="150" x14ac:dyDescent="0.25">
      <c r="A19" s="100">
        <v>16</v>
      </c>
      <c r="B19" s="91" t="s">
        <v>164</v>
      </c>
      <c r="C19" s="91" t="s">
        <v>165</v>
      </c>
      <c r="D19" s="110" t="s">
        <v>166</v>
      </c>
      <c r="E19" s="42">
        <v>3389</v>
      </c>
      <c r="F19" s="92" t="s">
        <v>113</v>
      </c>
      <c r="G19" s="85" t="s">
        <v>167</v>
      </c>
      <c r="H19" s="96" t="s">
        <v>130</v>
      </c>
      <c r="I19" s="85" t="s">
        <v>141</v>
      </c>
      <c r="J19" s="96" t="s">
        <v>168</v>
      </c>
      <c r="K19" s="96" t="s">
        <v>169</v>
      </c>
      <c r="L19" s="97" t="s">
        <v>170</v>
      </c>
      <c r="M19" s="85" t="s">
        <v>115</v>
      </c>
      <c r="N19" s="85" t="s">
        <v>171</v>
      </c>
      <c r="O19" s="98" t="s">
        <v>172</v>
      </c>
      <c r="P19" s="85" t="s">
        <v>173</v>
      </c>
      <c r="Q19" s="85" t="s">
        <v>174</v>
      </c>
      <c r="R19" s="85" t="s">
        <v>103</v>
      </c>
      <c r="S19" s="95" t="s">
        <v>145</v>
      </c>
      <c r="T19" s="86">
        <v>43465</v>
      </c>
      <c r="U19" s="87">
        <v>104308</v>
      </c>
      <c r="V19" s="94">
        <v>0.22130613184031905</v>
      </c>
      <c r="W19" s="85" t="s">
        <v>175</v>
      </c>
      <c r="X19" s="85" t="s">
        <v>175</v>
      </c>
      <c r="Y19" s="85" t="s">
        <v>175</v>
      </c>
      <c r="Z19" s="85" t="s">
        <v>175</v>
      </c>
      <c r="AA19" s="85" t="s">
        <v>176</v>
      </c>
      <c r="AB19" s="85" t="s">
        <v>176</v>
      </c>
      <c r="AC19" s="85" t="s">
        <v>176</v>
      </c>
      <c r="AD19" s="85" t="s">
        <v>176</v>
      </c>
    </row>
    <row r="20" spans="1:30" ht="150" x14ac:dyDescent="0.25">
      <c r="A20" s="19">
        <v>17</v>
      </c>
      <c r="B20" s="34" t="s">
        <v>126</v>
      </c>
      <c r="C20" s="34" t="s">
        <v>127</v>
      </c>
      <c r="D20" s="20" t="s">
        <v>177</v>
      </c>
      <c r="E20" s="42" t="s">
        <v>77</v>
      </c>
      <c r="F20" s="20" t="s">
        <v>78</v>
      </c>
      <c r="G20" s="21" t="s">
        <v>129</v>
      </c>
      <c r="H20" s="21" t="s">
        <v>130</v>
      </c>
      <c r="I20" s="21" t="s">
        <v>178</v>
      </c>
      <c r="J20" s="21" t="s">
        <v>96</v>
      </c>
      <c r="K20" s="21" t="s">
        <v>132</v>
      </c>
      <c r="L20" s="21" t="s">
        <v>133</v>
      </c>
      <c r="M20" s="111" t="s">
        <v>179</v>
      </c>
      <c r="N20" s="22" t="s">
        <v>134</v>
      </c>
      <c r="O20" s="23" t="s">
        <v>135</v>
      </c>
      <c r="P20" s="22" t="s">
        <v>101</v>
      </c>
      <c r="Q20" s="22" t="s">
        <v>136</v>
      </c>
      <c r="R20" s="111" t="s">
        <v>137</v>
      </c>
      <c r="S20" s="22" t="s">
        <v>138</v>
      </c>
      <c r="T20" s="22" t="s">
        <v>138</v>
      </c>
      <c r="U20" s="70" t="s">
        <v>138</v>
      </c>
      <c r="V20" s="32" t="s">
        <v>138</v>
      </c>
      <c r="W20" s="22" t="s">
        <v>138</v>
      </c>
      <c r="X20" s="22" t="s">
        <v>138</v>
      </c>
      <c r="Y20" s="70" t="s">
        <v>138</v>
      </c>
      <c r="Z20" s="32" t="s">
        <v>138</v>
      </c>
      <c r="AA20" s="22" t="s">
        <v>138</v>
      </c>
      <c r="AB20" s="22" t="s">
        <v>138</v>
      </c>
      <c r="AC20" s="22" t="s">
        <v>138</v>
      </c>
      <c r="AD20" s="32" t="s">
        <v>138</v>
      </c>
    </row>
    <row r="21" spans="1:30" ht="150" x14ac:dyDescent="0.25">
      <c r="A21" s="19">
        <v>18</v>
      </c>
      <c r="B21" s="34" t="s">
        <v>126</v>
      </c>
      <c r="C21" s="34" t="s">
        <v>127</v>
      </c>
      <c r="D21" s="20" t="s">
        <v>180</v>
      </c>
      <c r="E21" s="42" t="s">
        <v>77</v>
      </c>
      <c r="F21" s="20" t="s">
        <v>78</v>
      </c>
      <c r="G21" s="21" t="s">
        <v>129</v>
      </c>
      <c r="H21" s="21" t="s">
        <v>130</v>
      </c>
      <c r="I21" s="21" t="s">
        <v>181</v>
      </c>
      <c r="J21" s="21" t="s">
        <v>182</v>
      </c>
      <c r="K21" s="21" t="s">
        <v>132</v>
      </c>
      <c r="L21" s="21" t="s">
        <v>133</v>
      </c>
      <c r="M21" s="111" t="s">
        <v>179</v>
      </c>
      <c r="N21" s="22" t="s">
        <v>134</v>
      </c>
      <c r="O21" s="23" t="s">
        <v>135</v>
      </c>
      <c r="P21" s="22" t="s">
        <v>101</v>
      </c>
      <c r="Q21" s="22" t="s">
        <v>136</v>
      </c>
      <c r="R21" s="111" t="s">
        <v>137</v>
      </c>
      <c r="S21" s="22" t="s">
        <v>138</v>
      </c>
      <c r="T21" s="22" t="s">
        <v>138</v>
      </c>
      <c r="U21" s="70" t="s">
        <v>138</v>
      </c>
      <c r="V21" s="32" t="s">
        <v>138</v>
      </c>
      <c r="W21" s="22" t="s">
        <v>138</v>
      </c>
      <c r="X21" s="22" t="s">
        <v>138</v>
      </c>
      <c r="Y21" s="70" t="s">
        <v>138</v>
      </c>
      <c r="Z21" s="32" t="s">
        <v>138</v>
      </c>
      <c r="AA21" s="22" t="s">
        <v>138</v>
      </c>
      <c r="AB21" s="22" t="s">
        <v>138</v>
      </c>
      <c r="AC21" s="22" t="s">
        <v>138</v>
      </c>
      <c r="AD21" s="32" t="s">
        <v>138</v>
      </c>
    </row>
    <row r="22" spans="1:30" ht="150" x14ac:dyDescent="0.25">
      <c r="A22" s="100">
        <v>19</v>
      </c>
      <c r="B22" s="34" t="s">
        <v>183</v>
      </c>
      <c r="C22" s="34" t="s">
        <v>184</v>
      </c>
      <c r="D22" s="20" t="s">
        <v>185</v>
      </c>
      <c r="E22" s="42" t="s">
        <v>77</v>
      </c>
      <c r="F22" s="20" t="s">
        <v>78</v>
      </c>
      <c r="G22" s="21" t="s">
        <v>186</v>
      </c>
      <c r="H22" s="21" t="s">
        <v>187</v>
      </c>
      <c r="I22" s="73" t="s">
        <v>181</v>
      </c>
      <c r="J22" s="73" t="s">
        <v>188</v>
      </c>
      <c r="K22" s="21" t="s">
        <v>132</v>
      </c>
      <c r="L22" s="21" t="s">
        <v>189</v>
      </c>
      <c r="M22" s="22" t="s">
        <v>115</v>
      </c>
      <c r="N22" s="22" t="s">
        <v>190</v>
      </c>
      <c r="O22" s="23" t="s">
        <v>191</v>
      </c>
      <c r="P22" s="22" t="s">
        <v>192</v>
      </c>
      <c r="Q22" s="22" t="s">
        <v>193</v>
      </c>
      <c r="R22" s="22" t="s">
        <v>194</v>
      </c>
      <c r="S22" s="22" t="s">
        <v>138</v>
      </c>
      <c r="T22" s="22" t="s">
        <v>138</v>
      </c>
      <c r="U22" s="70" t="s">
        <v>138</v>
      </c>
      <c r="V22" s="32" t="s">
        <v>138</v>
      </c>
      <c r="W22" s="22" t="s">
        <v>138</v>
      </c>
      <c r="X22" s="22" t="s">
        <v>138</v>
      </c>
      <c r="Y22" s="70" t="s">
        <v>138</v>
      </c>
      <c r="Z22" s="32" t="s">
        <v>138</v>
      </c>
      <c r="AA22" s="22" t="s">
        <v>138</v>
      </c>
      <c r="AB22" s="22" t="s">
        <v>138</v>
      </c>
      <c r="AC22" s="22" t="s">
        <v>138</v>
      </c>
      <c r="AD22" s="32" t="s">
        <v>138</v>
      </c>
    </row>
    <row r="23" spans="1:30" ht="150" x14ac:dyDescent="0.25">
      <c r="A23" s="100">
        <v>20</v>
      </c>
      <c r="B23" s="34" t="s">
        <v>183</v>
      </c>
      <c r="C23" s="34" t="s">
        <v>184</v>
      </c>
      <c r="D23" s="20" t="s">
        <v>195</v>
      </c>
      <c r="E23" s="42" t="s">
        <v>77</v>
      </c>
      <c r="F23" s="20" t="s">
        <v>78</v>
      </c>
      <c r="G23" s="21" t="s">
        <v>186</v>
      </c>
      <c r="H23" s="21" t="s">
        <v>187</v>
      </c>
      <c r="I23" s="73" t="s">
        <v>181</v>
      </c>
      <c r="J23" s="73" t="s">
        <v>188</v>
      </c>
      <c r="K23" s="21" t="s">
        <v>132</v>
      </c>
      <c r="L23" s="21" t="s">
        <v>189</v>
      </c>
      <c r="M23" s="22" t="s">
        <v>115</v>
      </c>
      <c r="N23" s="22" t="s">
        <v>190</v>
      </c>
      <c r="O23" s="23" t="s">
        <v>191</v>
      </c>
      <c r="P23" s="22" t="s">
        <v>192</v>
      </c>
      <c r="Q23" s="22" t="s">
        <v>193</v>
      </c>
      <c r="R23" s="22" t="s">
        <v>194</v>
      </c>
      <c r="S23" s="22" t="s">
        <v>138</v>
      </c>
      <c r="T23" s="22" t="s">
        <v>138</v>
      </c>
      <c r="U23" s="70" t="s">
        <v>138</v>
      </c>
      <c r="V23" s="32" t="s">
        <v>138</v>
      </c>
      <c r="W23" s="22" t="s">
        <v>138</v>
      </c>
      <c r="X23" s="22" t="s">
        <v>138</v>
      </c>
      <c r="Y23" s="70" t="s">
        <v>138</v>
      </c>
      <c r="Z23" s="32" t="s">
        <v>138</v>
      </c>
      <c r="AA23" s="22" t="s">
        <v>138</v>
      </c>
      <c r="AB23" s="22" t="s">
        <v>138</v>
      </c>
      <c r="AC23" s="22" t="s">
        <v>138</v>
      </c>
      <c r="AD23" s="32" t="s">
        <v>138</v>
      </c>
    </row>
    <row r="24" spans="1:30" ht="150" x14ac:dyDescent="0.25">
      <c r="A24" s="19">
        <v>21</v>
      </c>
      <c r="B24" s="34" t="s">
        <v>183</v>
      </c>
      <c r="C24" s="34" t="s">
        <v>184</v>
      </c>
      <c r="D24" s="20" t="s">
        <v>196</v>
      </c>
      <c r="E24" s="42" t="s">
        <v>77</v>
      </c>
      <c r="F24" s="20" t="s">
        <v>78</v>
      </c>
      <c r="G24" s="21" t="s">
        <v>186</v>
      </c>
      <c r="H24" s="21" t="s">
        <v>187</v>
      </c>
      <c r="I24" s="73" t="s">
        <v>181</v>
      </c>
      <c r="J24" s="73" t="s">
        <v>188</v>
      </c>
      <c r="K24" s="21" t="s">
        <v>132</v>
      </c>
      <c r="L24" s="21" t="s">
        <v>189</v>
      </c>
      <c r="M24" s="22" t="s">
        <v>115</v>
      </c>
      <c r="N24" s="22" t="s">
        <v>190</v>
      </c>
      <c r="O24" s="23" t="s">
        <v>191</v>
      </c>
      <c r="P24" s="22" t="s">
        <v>192</v>
      </c>
      <c r="Q24" s="22" t="s">
        <v>193</v>
      </c>
      <c r="R24" s="22" t="s">
        <v>194</v>
      </c>
      <c r="S24" s="22" t="s">
        <v>138</v>
      </c>
      <c r="T24" s="22" t="s">
        <v>138</v>
      </c>
      <c r="U24" s="70" t="s">
        <v>138</v>
      </c>
      <c r="V24" s="32" t="s">
        <v>138</v>
      </c>
      <c r="W24" s="22" t="s">
        <v>138</v>
      </c>
      <c r="X24" s="22" t="s">
        <v>138</v>
      </c>
      <c r="Y24" s="70" t="s">
        <v>138</v>
      </c>
      <c r="Z24" s="32" t="s">
        <v>138</v>
      </c>
      <c r="AA24" s="22" t="s">
        <v>138</v>
      </c>
      <c r="AB24" s="22" t="s">
        <v>138</v>
      </c>
      <c r="AC24" s="22" t="s">
        <v>138</v>
      </c>
      <c r="AD24" s="32" t="s">
        <v>138</v>
      </c>
    </row>
    <row r="25" spans="1:30" ht="75" x14ac:dyDescent="0.25">
      <c r="A25" s="19">
        <v>22</v>
      </c>
      <c r="B25" s="34" t="s">
        <v>148</v>
      </c>
      <c r="C25" s="34" t="s">
        <v>75</v>
      </c>
      <c r="D25" s="20" t="s">
        <v>197</v>
      </c>
      <c r="E25" s="42">
        <v>469</v>
      </c>
      <c r="F25" s="20" t="s">
        <v>113</v>
      </c>
      <c r="G25" s="21" t="s">
        <v>198</v>
      </c>
      <c r="H25" s="21" t="s">
        <v>199</v>
      </c>
      <c r="I25" s="21" t="s">
        <v>181</v>
      </c>
      <c r="J25" s="21" t="s">
        <v>188</v>
      </c>
      <c r="K25" s="21" t="s">
        <v>200</v>
      </c>
      <c r="L25" s="21" t="s">
        <v>98</v>
      </c>
      <c r="M25" s="22" t="s">
        <v>115</v>
      </c>
      <c r="N25" s="22" t="s">
        <v>134</v>
      </c>
      <c r="O25" s="23" t="s">
        <v>82</v>
      </c>
      <c r="P25" s="22" t="s">
        <v>101</v>
      </c>
      <c r="Q25" s="22" t="s">
        <v>201</v>
      </c>
      <c r="R25" s="22" t="s">
        <v>103</v>
      </c>
      <c r="S25" s="95" t="s">
        <v>146</v>
      </c>
      <c r="T25" s="86" t="s">
        <v>106</v>
      </c>
      <c r="U25" s="87">
        <v>2932</v>
      </c>
      <c r="V25" s="94">
        <v>1.3642564802182811E-2</v>
      </c>
      <c r="W25" s="22" t="s">
        <v>147</v>
      </c>
      <c r="X25" s="22" t="s">
        <v>108</v>
      </c>
      <c r="Y25" s="70">
        <v>2732</v>
      </c>
      <c r="Z25" s="32">
        <v>2.2693997071742314E-2</v>
      </c>
      <c r="AA25" s="22" t="s">
        <v>176</v>
      </c>
      <c r="AB25" s="22" t="s">
        <v>176</v>
      </c>
      <c r="AC25" s="70" t="s">
        <v>176</v>
      </c>
      <c r="AD25" s="32" t="s">
        <v>176</v>
      </c>
    </row>
    <row r="26" spans="1:30" ht="150" x14ac:dyDescent="0.25">
      <c r="A26" s="100">
        <v>23</v>
      </c>
      <c r="B26" s="91" t="s">
        <v>164</v>
      </c>
      <c r="C26" s="91" t="s">
        <v>165</v>
      </c>
      <c r="D26" s="110" t="s">
        <v>202</v>
      </c>
      <c r="E26" s="42">
        <v>541</v>
      </c>
      <c r="F26" s="92" t="s">
        <v>113</v>
      </c>
      <c r="G26" s="85" t="s">
        <v>167</v>
      </c>
      <c r="H26" s="96" t="s">
        <v>203</v>
      </c>
      <c r="I26" s="85" t="s">
        <v>204</v>
      </c>
      <c r="J26" s="96" t="s">
        <v>142</v>
      </c>
      <c r="K26" s="96" t="s">
        <v>169</v>
      </c>
      <c r="L26" s="97" t="s">
        <v>170</v>
      </c>
      <c r="M26" s="85" t="s">
        <v>115</v>
      </c>
      <c r="N26" s="85" t="s">
        <v>171</v>
      </c>
      <c r="O26" s="98" t="s">
        <v>172</v>
      </c>
      <c r="P26" s="85" t="s">
        <v>173</v>
      </c>
      <c r="Q26" s="85" t="s">
        <v>205</v>
      </c>
      <c r="R26" s="85" t="s">
        <v>103</v>
      </c>
      <c r="S26" s="95" t="s">
        <v>145</v>
      </c>
      <c r="T26" s="86">
        <v>43465</v>
      </c>
      <c r="U26" s="87">
        <v>679419</v>
      </c>
      <c r="V26" s="94">
        <v>0.7714355942356631</v>
      </c>
      <c r="W26" s="85" t="s">
        <v>175</v>
      </c>
      <c r="X26" s="85" t="s">
        <v>175</v>
      </c>
      <c r="Y26" s="85" t="s">
        <v>175</v>
      </c>
      <c r="Z26" s="85" t="s">
        <v>175</v>
      </c>
      <c r="AA26" s="85" t="s">
        <v>176</v>
      </c>
      <c r="AB26" s="85" t="s">
        <v>176</v>
      </c>
      <c r="AC26" s="85" t="s">
        <v>176</v>
      </c>
      <c r="AD26" s="85" t="s">
        <v>176</v>
      </c>
    </row>
    <row r="27" spans="1:30" ht="150" x14ac:dyDescent="0.25">
      <c r="A27" s="100">
        <v>24</v>
      </c>
      <c r="B27" s="91" t="s">
        <v>164</v>
      </c>
      <c r="C27" s="91" t="s">
        <v>165</v>
      </c>
      <c r="D27" s="110" t="s">
        <v>206</v>
      </c>
      <c r="E27" s="42">
        <v>541</v>
      </c>
      <c r="F27" s="92" t="s">
        <v>113</v>
      </c>
      <c r="G27" s="85" t="s">
        <v>167</v>
      </c>
      <c r="H27" s="96" t="s">
        <v>203</v>
      </c>
      <c r="I27" s="85" t="s">
        <v>204</v>
      </c>
      <c r="J27" s="96" t="s">
        <v>142</v>
      </c>
      <c r="K27" s="96" t="s">
        <v>169</v>
      </c>
      <c r="L27" s="97" t="s">
        <v>170</v>
      </c>
      <c r="M27" s="85" t="s">
        <v>115</v>
      </c>
      <c r="N27" s="85" t="s">
        <v>171</v>
      </c>
      <c r="O27" s="98" t="s">
        <v>172</v>
      </c>
      <c r="P27" s="85" t="s">
        <v>173</v>
      </c>
      <c r="Q27" s="85" t="s">
        <v>205</v>
      </c>
      <c r="R27" s="85" t="s">
        <v>103</v>
      </c>
      <c r="S27" s="95" t="s">
        <v>145</v>
      </c>
      <c r="T27" s="86">
        <v>43465</v>
      </c>
      <c r="U27" s="87">
        <v>630086</v>
      </c>
      <c r="V27" s="94">
        <v>0.7240741740016442</v>
      </c>
      <c r="W27" s="85" t="s">
        <v>175</v>
      </c>
      <c r="X27" s="85" t="s">
        <v>175</v>
      </c>
      <c r="Y27" s="85" t="s">
        <v>175</v>
      </c>
      <c r="Z27" s="85" t="s">
        <v>175</v>
      </c>
      <c r="AA27" s="85" t="s">
        <v>176</v>
      </c>
      <c r="AB27" s="85" t="s">
        <v>176</v>
      </c>
      <c r="AC27" s="85" t="s">
        <v>176</v>
      </c>
      <c r="AD27" s="85" t="s">
        <v>176</v>
      </c>
    </row>
    <row r="28" spans="1:30" ht="150" x14ac:dyDescent="0.25">
      <c r="A28" s="19">
        <v>25</v>
      </c>
      <c r="B28" s="91" t="s">
        <v>164</v>
      </c>
      <c r="C28" s="91" t="s">
        <v>165</v>
      </c>
      <c r="D28" s="110" t="s">
        <v>207</v>
      </c>
      <c r="E28" s="42">
        <v>541</v>
      </c>
      <c r="F28" s="92" t="s">
        <v>113</v>
      </c>
      <c r="G28" s="85" t="s">
        <v>167</v>
      </c>
      <c r="H28" s="96" t="s">
        <v>203</v>
      </c>
      <c r="I28" s="85" t="s">
        <v>204</v>
      </c>
      <c r="J28" s="96" t="s">
        <v>155</v>
      </c>
      <c r="K28" s="96" t="s">
        <v>169</v>
      </c>
      <c r="L28" s="97" t="s">
        <v>170</v>
      </c>
      <c r="M28" s="85" t="s">
        <v>115</v>
      </c>
      <c r="N28" s="85" t="s">
        <v>171</v>
      </c>
      <c r="O28" s="98" t="s">
        <v>172</v>
      </c>
      <c r="P28" s="85" t="s">
        <v>173</v>
      </c>
      <c r="Q28" s="85" t="s">
        <v>205</v>
      </c>
      <c r="R28" s="85" t="s">
        <v>103</v>
      </c>
      <c r="S28" s="95" t="s">
        <v>145</v>
      </c>
      <c r="T28" s="86">
        <v>43465</v>
      </c>
      <c r="U28" s="87">
        <v>273495</v>
      </c>
      <c r="V28" s="94">
        <v>0.72635331541710091</v>
      </c>
      <c r="W28" s="85" t="s">
        <v>175</v>
      </c>
      <c r="X28" s="85" t="s">
        <v>175</v>
      </c>
      <c r="Y28" s="85" t="s">
        <v>175</v>
      </c>
      <c r="Z28" s="85" t="s">
        <v>175</v>
      </c>
      <c r="AA28" s="85" t="s">
        <v>176</v>
      </c>
      <c r="AB28" s="85" t="s">
        <v>176</v>
      </c>
      <c r="AC28" s="85" t="s">
        <v>176</v>
      </c>
      <c r="AD28" s="85" t="s">
        <v>176</v>
      </c>
    </row>
    <row r="29" spans="1:30" ht="120" x14ac:dyDescent="0.25">
      <c r="A29" s="19">
        <v>26</v>
      </c>
      <c r="B29" s="34" t="s">
        <v>164</v>
      </c>
      <c r="C29" s="34" t="s">
        <v>165</v>
      </c>
      <c r="D29" s="20" t="s">
        <v>208</v>
      </c>
      <c r="E29" s="42" t="s">
        <v>77</v>
      </c>
      <c r="F29" s="20" t="s">
        <v>78</v>
      </c>
      <c r="G29" s="21" t="s">
        <v>209</v>
      </c>
      <c r="H29" s="21" t="s">
        <v>130</v>
      </c>
      <c r="I29" s="73" t="s">
        <v>204</v>
      </c>
      <c r="J29" s="73" t="s">
        <v>78</v>
      </c>
      <c r="K29" s="21" t="s">
        <v>132</v>
      </c>
      <c r="L29" s="21" t="s">
        <v>170</v>
      </c>
      <c r="M29" s="22" t="s">
        <v>115</v>
      </c>
      <c r="N29" s="22" t="s">
        <v>171</v>
      </c>
      <c r="O29" s="23" t="s">
        <v>172</v>
      </c>
      <c r="P29" s="76" t="s">
        <v>173</v>
      </c>
      <c r="Q29" s="22" t="s">
        <v>210</v>
      </c>
      <c r="R29" s="22" t="s">
        <v>103</v>
      </c>
      <c r="S29" s="95" t="s">
        <v>145</v>
      </c>
      <c r="T29" s="86">
        <v>43465</v>
      </c>
      <c r="U29" s="87" t="s">
        <v>211</v>
      </c>
      <c r="V29" s="77" t="s">
        <v>212</v>
      </c>
      <c r="W29" s="22" t="s">
        <v>146</v>
      </c>
      <c r="X29" s="22" t="s">
        <v>106</v>
      </c>
      <c r="Y29" s="70" t="s">
        <v>213</v>
      </c>
      <c r="Z29" s="77" t="s">
        <v>214</v>
      </c>
      <c r="AA29" s="22" t="s">
        <v>176</v>
      </c>
      <c r="AB29" s="22" t="s">
        <v>176</v>
      </c>
      <c r="AC29" s="22" t="s">
        <v>176</v>
      </c>
      <c r="AD29" s="32" t="s">
        <v>176</v>
      </c>
    </row>
    <row r="30" spans="1:30" ht="120" x14ac:dyDescent="0.25">
      <c r="A30" s="100">
        <v>27</v>
      </c>
      <c r="B30" s="91" t="s">
        <v>164</v>
      </c>
      <c r="C30" s="91" t="s">
        <v>165</v>
      </c>
      <c r="D30" s="110" t="s">
        <v>215</v>
      </c>
      <c r="E30" s="42" t="s">
        <v>77</v>
      </c>
      <c r="F30" s="92" t="s">
        <v>78</v>
      </c>
      <c r="G30" s="85" t="s">
        <v>216</v>
      </c>
      <c r="H30" s="96" t="s">
        <v>217</v>
      </c>
      <c r="I30" s="85" t="s">
        <v>204</v>
      </c>
      <c r="J30" s="96" t="s">
        <v>78</v>
      </c>
      <c r="K30" s="96" t="s">
        <v>132</v>
      </c>
      <c r="L30" s="97" t="s">
        <v>170</v>
      </c>
      <c r="M30" s="85" t="s">
        <v>115</v>
      </c>
      <c r="N30" s="22" t="s">
        <v>218</v>
      </c>
      <c r="O30" s="98" t="s">
        <v>172</v>
      </c>
      <c r="P30" s="85" t="s">
        <v>173</v>
      </c>
      <c r="Q30" s="85" t="s">
        <v>219</v>
      </c>
      <c r="R30" s="85" t="s">
        <v>103</v>
      </c>
      <c r="S30" s="95" t="s">
        <v>145</v>
      </c>
      <c r="T30" s="86">
        <v>43465</v>
      </c>
      <c r="U30" s="87">
        <v>72424742</v>
      </c>
      <c r="V30" s="94">
        <v>0.89132958181611477</v>
      </c>
      <c r="W30" s="85" t="s">
        <v>175</v>
      </c>
      <c r="X30" s="85" t="s">
        <v>175</v>
      </c>
      <c r="Y30" s="85" t="s">
        <v>175</v>
      </c>
      <c r="Z30" s="85" t="s">
        <v>175</v>
      </c>
      <c r="AA30" s="85" t="s">
        <v>176</v>
      </c>
      <c r="AB30" s="85" t="s">
        <v>176</v>
      </c>
      <c r="AC30" s="85" t="s">
        <v>176</v>
      </c>
      <c r="AD30" s="85" t="s">
        <v>176</v>
      </c>
    </row>
    <row r="31" spans="1:30" ht="120" x14ac:dyDescent="0.25">
      <c r="A31" s="100">
        <v>28</v>
      </c>
      <c r="B31" s="34" t="s">
        <v>164</v>
      </c>
      <c r="C31" s="34" t="s">
        <v>165</v>
      </c>
      <c r="D31" s="20" t="s">
        <v>220</v>
      </c>
      <c r="E31" s="42" t="s">
        <v>77</v>
      </c>
      <c r="F31" s="20" t="s">
        <v>78</v>
      </c>
      <c r="G31" s="21" t="s">
        <v>209</v>
      </c>
      <c r="H31" s="21" t="s">
        <v>203</v>
      </c>
      <c r="I31" s="73" t="s">
        <v>221</v>
      </c>
      <c r="J31" s="73" t="s">
        <v>222</v>
      </c>
      <c r="K31" s="21" t="s">
        <v>132</v>
      </c>
      <c r="L31" s="21" t="s">
        <v>170</v>
      </c>
      <c r="M31" s="22" t="s">
        <v>115</v>
      </c>
      <c r="N31" s="22" t="s">
        <v>218</v>
      </c>
      <c r="O31" s="23" t="s">
        <v>172</v>
      </c>
      <c r="P31" s="76" t="s">
        <v>173</v>
      </c>
      <c r="Q31" s="22" t="s">
        <v>223</v>
      </c>
      <c r="R31" s="22" t="s">
        <v>103</v>
      </c>
      <c r="S31" s="95" t="s">
        <v>145</v>
      </c>
      <c r="T31" s="86">
        <v>43465</v>
      </c>
      <c r="U31" s="87">
        <v>1467624</v>
      </c>
      <c r="V31" s="94">
        <v>0.20712253274680709</v>
      </c>
      <c r="W31" s="22" t="s">
        <v>146</v>
      </c>
      <c r="X31" s="22" t="s">
        <v>106</v>
      </c>
      <c r="Y31" s="70">
        <v>1445091</v>
      </c>
      <c r="Z31" s="77">
        <v>0.2142</v>
      </c>
      <c r="AA31" s="22" t="s">
        <v>176</v>
      </c>
      <c r="AB31" s="22" t="s">
        <v>176</v>
      </c>
      <c r="AC31" s="22" t="s">
        <v>176</v>
      </c>
      <c r="AD31" s="32" t="s">
        <v>176</v>
      </c>
    </row>
    <row r="32" spans="1:30" ht="90" x14ac:dyDescent="0.25">
      <c r="A32" s="19">
        <v>29</v>
      </c>
      <c r="B32" s="34" t="s">
        <v>148</v>
      </c>
      <c r="C32" s="34" t="s">
        <v>75</v>
      </c>
      <c r="D32" s="20" t="s">
        <v>224</v>
      </c>
      <c r="E32" s="42" t="s">
        <v>77</v>
      </c>
      <c r="F32" s="20" t="s">
        <v>78</v>
      </c>
      <c r="G32" s="21" t="s">
        <v>225</v>
      </c>
      <c r="H32" s="21" t="s">
        <v>130</v>
      </c>
      <c r="I32" s="21" t="s">
        <v>226</v>
      </c>
      <c r="J32" s="21" t="s">
        <v>96</v>
      </c>
      <c r="K32" s="146" t="s">
        <v>227</v>
      </c>
      <c r="L32" s="21" t="s">
        <v>152</v>
      </c>
      <c r="M32" s="22" t="s">
        <v>115</v>
      </c>
      <c r="N32" s="22" t="s">
        <v>79</v>
      </c>
      <c r="O32" s="23" t="s">
        <v>82</v>
      </c>
      <c r="P32" s="22" t="s">
        <v>101</v>
      </c>
      <c r="Q32" s="22" t="s">
        <v>153</v>
      </c>
      <c r="R32" s="22" t="s">
        <v>103</v>
      </c>
      <c r="S32" s="95" t="s">
        <v>705</v>
      </c>
      <c r="T32" s="86">
        <v>43830</v>
      </c>
      <c r="U32" s="87" t="s">
        <v>228</v>
      </c>
      <c r="V32" s="94" t="s">
        <v>702</v>
      </c>
      <c r="W32" s="22" t="s">
        <v>145</v>
      </c>
      <c r="X32" s="95" t="s">
        <v>707</v>
      </c>
      <c r="Y32" s="70" t="s">
        <v>229</v>
      </c>
      <c r="Z32" s="32" t="s">
        <v>703</v>
      </c>
      <c r="AA32" s="22" t="s">
        <v>146</v>
      </c>
      <c r="AB32" s="22" t="s">
        <v>106</v>
      </c>
      <c r="AC32" s="70" t="s">
        <v>230</v>
      </c>
      <c r="AD32" s="32" t="s">
        <v>704</v>
      </c>
    </row>
    <row r="33" spans="1:30" ht="75" x14ac:dyDescent="0.25">
      <c r="A33" s="19">
        <v>30</v>
      </c>
      <c r="B33" s="34" t="s">
        <v>148</v>
      </c>
      <c r="C33" s="34" t="s">
        <v>75</v>
      </c>
      <c r="D33" s="20" t="s">
        <v>231</v>
      </c>
      <c r="E33" s="42" t="s">
        <v>77</v>
      </c>
      <c r="F33" s="20" t="s">
        <v>78</v>
      </c>
      <c r="G33" s="21" t="s">
        <v>225</v>
      </c>
      <c r="H33" s="21" t="s">
        <v>232</v>
      </c>
      <c r="I33" s="21" t="s">
        <v>226</v>
      </c>
      <c r="J33" s="21" t="s">
        <v>78</v>
      </c>
      <c r="K33" s="21" t="s">
        <v>132</v>
      </c>
      <c r="L33" s="21" t="s">
        <v>152</v>
      </c>
      <c r="M33" s="22" t="s">
        <v>115</v>
      </c>
      <c r="N33" s="22" t="s">
        <v>79</v>
      </c>
      <c r="O33" s="23" t="s">
        <v>82</v>
      </c>
      <c r="P33" s="22" t="s">
        <v>101</v>
      </c>
      <c r="Q33" s="22" t="s">
        <v>153</v>
      </c>
      <c r="R33" s="22" t="s">
        <v>103</v>
      </c>
      <c r="S33" s="95" t="s">
        <v>705</v>
      </c>
      <c r="T33" s="86">
        <v>43830</v>
      </c>
      <c r="U33" s="87">
        <v>4457180</v>
      </c>
      <c r="V33" s="94">
        <v>0.79024629922955769</v>
      </c>
      <c r="W33" s="22" t="s">
        <v>145</v>
      </c>
      <c r="X33" s="95" t="s">
        <v>707</v>
      </c>
      <c r="Y33" s="70">
        <v>4212785</v>
      </c>
      <c r="Z33" s="32">
        <v>0.76191616709611343</v>
      </c>
      <c r="AA33" s="22" t="s">
        <v>146</v>
      </c>
      <c r="AB33" s="22" t="s">
        <v>106</v>
      </c>
      <c r="AC33" s="70">
        <v>4171770</v>
      </c>
      <c r="AD33" s="32">
        <v>0.70348748852405574</v>
      </c>
    </row>
    <row r="34" spans="1:30" ht="135" x14ac:dyDescent="0.25">
      <c r="A34" s="100">
        <v>31</v>
      </c>
      <c r="B34" s="34" t="s">
        <v>148</v>
      </c>
      <c r="C34" s="34" t="s">
        <v>75</v>
      </c>
      <c r="D34" s="20" t="s">
        <v>233</v>
      </c>
      <c r="E34" s="42">
        <v>272</v>
      </c>
      <c r="F34" s="20" t="s">
        <v>113</v>
      </c>
      <c r="G34" s="21" t="s">
        <v>234</v>
      </c>
      <c r="H34" s="21" t="s">
        <v>130</v>
      </c>
      <c r="I34" s="21" t="s">
        <v>226</v>
      </c>
      <c r="J34" s="21" t="s">
        <v>235</v>
      </c>
      <c r="K34" s="21" t="s">
        <v>236</v>
      </c>
      <c r="L34" s="21" t="s">
        <v>152</v>
      </c>
      <c r="M34" s="22" t="s">
        <v>115</v>
      </c>
      <c r="N34" s="22" t="s">
        <v>237</v>
      </c>
      <c r="O34" s="23" t="s">
        <v>82</v>
      </c>
      <c r="P34" s="22" t="s">
        <v>101</v>
      </c>
      <c r="Q34" s="22" t="s">
        <v>201</v>
      </c>
      <c r="R34" s="22" t="s">
        <v>103</v>
      </c>
      <c r="S34" s="95" t="s">
        <v>705</v>
      </c>
      <c r="T34" s="86">
        <v>43830</v>
      </c>
      <c r="U34" s="87" t="s">
        <v>694</v>
      </c>
      <c r="V34" s="94" t="s">
        <v>238</v>
      </c>
      <c r="W34" s="22" t="s">
        <v>145</v>
      </c>
      <c r="X34" s="95" t="s">
        <v>707</v>
      </c>
      <c r="Y34" s="70">
        <v>5884312</v>
      </c>
      <c r="Z34" s="32" t="s">
        <v>239</v>
      </c>
      <c r="AA34" s="22" t="s">
        <v>146</v>
      </c>
      <c r="AB34" s="22" t="s">
        <v>106</v>
      </c>
      <c r="AC34" s="70">
        <v>5898739</v>
      </c>
      <c r="AD34" s="32" t="s">
        <v>240</v>
      </c>
    </row>
    <row r="35" spans="1:30" ht="135" x14ac:dyDescent="0.25">
      <c r="A35" s="100">
        <v>32</v>
      </c>
      <c r="B35" s="34" t="s">
        <v>148</v>
      </c>
      <c r="C35" s="34" t="s">
        <v>75</v>
      </c>
      <c r="D35" s="20" t="s">
        <v>241</v>
      </c>
      <c r="E35" s="42">
        <v>275</v>
      </c>
      <c r="F35" s="20" t="s">
        <v>113</v>
      </c>
      <c r="G35" s="21" t="s">
        <v>234</v>
      </c>
      <c r="H35" s="21" t="s">
        <v>130</v>
      </c>
      <c r="I35" s="21" t="s">
        <v>226</v>
      </c>
      <c r="J35" s="21" t="s">
        <v>235</v>
      </c>
      <c r="K35" s="21" t="s">
        <v>236</v>
      </c>
      <c r="L35" s="21" t="s">
        <v>152</v>
      </c>
      <c r="M35" s="22" t="s">
        <v>115</v>
      </c>
      <c r="N35" s="22" t="s">
        <v>79</v>
      </c>
      <c r="O35" s="23" t="s">
        <v>82</v>
      </c>
      <c r="P35" s="22" t="s">
        <v>101</v>
      </c>
      <c r="Q35" s="22" t="s">
        <v>201</v>
      </c>
      <c r="R35" s="22" t="s">
        <v>103</v>
      </c>
      <c r="S35" s="95" t="s">
        <v>705</v>
      </c>
      <c r="T35" s="86">
        <v>43830</v>
      </c>
      <c r="U35" s="87" t="s">
        <v>695</v>
      </c>
      <c r="V35" s="94" t="s">
        <v>699</v>
      </c>
      <c r="W35" s="22" t="s">
        <v>145</v>
      </c>
      <c r="X35" s="95" t="s">
        <v>707</v>
      </c>
      <c r="Y35" s="70">
        <v>2726962</v>
      </c>
      <c r="Z35" s="32" t="s">
        <v>242</v>
      </c>
      <c r="AA35" s="22" t="s">
        <v>146</v>
      </c>
      <c r="AB35" s="22" t="s">
        <v>106</v>
      </c>
      <c r="AC35" s="70">
        <v>2747948</v>
      </c>
      <c r="AD35" s="32" t="s">
        <v>243</v>
      </c>
    </row>
    <row r="36" spans="1:30" ht="135" x14ac:dyDescent="0.25">
      <c r="A36" s="19">
        <v>33</v>
      </c>
      <c r="B36" s="34" t="s">
        <v>148</v>
      </c>
      <c r="C36" s="34" t="s">
        <v>75</v>
      </c>
      <c r="D36" s="20" t="s">
        <v>244</v>
      </c>
      <c r="E36" s="42">
        <v>277</v>
      </c>
      <c r="F36" s="20" t="s">
        <v>113</v>
      </c>
      <c r="G36" s="21" t="s">
        <v>234</v>
      </c>
      <c r="H36" s="21" t="s">
        <v>130</v>
      </c>
      <c r="I36" s="21" t="s">
        <v>226</v>
      </c>
      <c r="J36" s="21" t="s">
        <v>235</v>
      </c>
      <c r="K36" s="21" t="s">
        <v>236</v>
      </c>
      <c r="L36" s="21" t="s">
        <v>152</v>
      </c>
      <c r="M36" s="22" t="s">
        <v>115</v>
      </c>
      <c r="N36" s="22" t="s">
        <v>79</v>
      </c>
      <c r="O36" s="23" t="s">
        <v>82</v>
      </c>
      <c r="P36" s="22" t="s">
        <v>101</v>
      </c>
      <c r="Q36" s="22" t="s">
        <v>201</v>
      </c>
      <c r="R36" s="22" t="s">
        <v>103</v>
      </c>
      <c r="S36" s="95" t="s">
        <v>705</v>
      </c>
      <c r="T36" s="86">
        <v>43830</v>
      </c>
      <c r="U36" s="87" t="s">
        <v>694</v>
      </c>
      <c r="V36" s="94" t="s">
        <v>700</v>
      </c>
      <c r="W36" s="22" t="s">
        <v>145</v>
      </c>
      <c r="X36" s="95" t="s">
        <v>707</v>
      </c>
      <c r="Y36" s="70">
        <v>5884312</v>
      </c>
      <c r="Z36" s="32" t="s">
        <v>245</v>
      </c>
      <c r="AA36" s="22" t="s">
        <v>146</v>
      </c>
      <c r="AB36" s="22" t="s">
        <v>106</v>
      </c>
      <c r="AC36" s="70">
        <v>5898739</v>
      </c>
      <c r="AD36" s="32" t="s">
        <v>246</v>
      </c>
    </row>
    <row r="37" spans="1:30" ht="135" x14ac:dyDescent="0.25">
      <c r="A37" s="19">
        <v>34</v>
      </c>
      <c r="B37" s="34" t="s">
        <v>148</v>
      </c>
      <c r="C37" s="34" t="s">
        <v>75</v>
      </c>
      <c r="D37" s="20" t="s">
        <v>247</v>
      </c>
      <c r="E37" s="42">
        <v>283</v>
      </c>
      <c r="F37" s="20" t="s">
        <v>113</v>
      </c>
      <c r="G37" s="21" t="s">
        <v>234</v>
      </c>
      <c r="H37" s="21" t="s">
        <v>130</v>
      </c>
      <c r="I37" s="21" t="s">
        <v>226</v>
      </c>
      <c r="J37" s="21" t="s">
        <v>235</v>
      </c>
      <c r="K37" s="21" t="s">
        <v>236</v>
      </c>
      <c r="L37" s="21" t="s">
        <v>152</v>
      </c>
      <c r="M37" s="22" t="s">
        <v>115</v>
      </c>
      <c r="N37" s="22" t="s">
        <v>79</v>
      </c>
      <c r="O37" s="23" t="s">
        <v>82</v>
      </c>
      <c r="P37" s="22" t="s">
        <v>101</v>
      </c>
      <c r="Q37" s="22" t="s">
        <v>201</v>
      </c>
      <c r="R37" s="22" t="s">
        <v>103</v>
      </c>
      <c r="S37" s="95" t="s">
        <v>705</v>
      </c>
      <c r="T37" s="86">
        <v>43830</v>
      </c>
      <c r="U37" s="87" t="s">
        <v>696</v>
      </c>
      <c r="V37" s="94" t="s">
        <v>701</v>
      </c>
      <c r="W37" s="22" t="s">
        <v>145</v>
      </c>
      <c r="X37" s="95" t="s">
        <v>707</v>
      </c>
      <c r="Y37" s="70">
        <v>3157296</v>
      </c>
      <c r="Z37" s="32" t="s">
        <v>248</v>
      </c>
      <c r="AA37" s="22" t="s">
        <v>146</v>
      </c>
      <c r="AB37" s="22" t="s">
        <v>106</v>
      </c>
      <c r="AC37" s="70">
        <v>3150705</v>
      </c>
      <c r="AD37" s="32" t="s">
        <v>249</v>
      </c>
    </row>
    <row r="38" spans="1:30" ht="60" x14ac:dyDescent="0.25">
      <c r="A38" s="100">
        <v>35</v>
      </c>
      <c r="B38" s="34" t="s">
        <v>148</v>
      </c>
      <c r="C38" s="34" t="s">
        <v>75</v>
      </c>
      <c r="D38" s="20" t="s">
        <v>250</v>
      </c>
      <c r="E38" s="42" t="s">
        <v>77</v>
      </c>
      <c r="F38" s="20" t="s">
        <v>78</v>
      </c>
      <c r="G38" s="21" t="s">
        <v>225</v>
      </c>
      <c r="H38" s="21" t="s">
        <v>94</v>
      </c>
      <c r="I38" s="21" t="s">
        <v>226</v>
      </c>
      <c r="J38" s="21" t="s">
        <v>161</v>
      </c>
      <c r="K38" s="21" t="s">
        <v>132</v>
      </c>
      <c r="L38" s="21" t="s">
        <v>152</v>
      </c>
      <c r="M38" s="22" t="s">
        <v>115</v>
      </c>
      <c r="N38" s="22" t="s">
        <v>134</v>
      </c>
      <c r="O38" s="23" t="s">
        <v>82</v>
      </c>
      <c r="P38" s="22" t="s">
        <v>101</v>
      </c>
      <c r="Q38" s="22" t="s">
        <v>153</v>
      </c>
      <c r="R38" s="22" t="s">
        <v>103</v>
      </c>
      <c r="S38" s="95" t="s">
        <v>705</v>
      </c>
      <c r="T38" s="86">
        <v>43830</v>
      </c>
      <c r="U38" s="87">
        <v>286038</v>
      </c>
      <c r="V38" s="94">
        <v>0.24160426237073396</v>
      </c>
      <c r="W38" s="22" t="s">
        <v>145</v>
      </c>
      <c r="X38" s="95" t="s">
        <v>707</v>
      </c>
      <c r="Y38" s="70">
        <v>254111</v>
      </c>
      <c r="Z38" s="32">
        <v>0.26576968332736484</v>
      </c>
      <c r="AA38" s="22" t="s">
        <v>146</v>
      </c>
      <c r="AB38" s="22" t="s">
        <v>106</v>
      </c>
      <c r="AC38" s="70">
        <v>249316</v>
      </c>
      <c r="AD38" s="32">
        <v>0.28022268927786426</v>
      </c>
    </row>
    <row r="39" spans="1:30" ht="180" x14ac:dyDescent="0.25">
      <c r="A39" s="100">
        <v>36</v>
      </c>
      <c r="B39" s="34" t="s">
        <v>148</v>
      </c>
      <c r="C39" s="34" t="s">
        <v>75</v>
      </c>
      <c r="D39" s="20" t="s">
        <v>251</v>
      </c>
      <c r="E39" s="42">
        <v>38</v>
      </c>
      <c r="F39" s="20" t="s">
        <v>113</v>
      </c>
      <c r="G39" s="21" t="s">
        <v>150</v>
      </c>
      <c r="H39" s="21" t="s">
        <v>252</v>
      </c>
      <c r="I39" s="21" t="s">
        <v>253</v>
      </c>
      <c r="J39" s="21" t="s">
        <v>254</v>
      </c>
      <c r="K39" s="21" t="s">
        <v>255</v>
      </c>
      <c r="L39" s="21" t="s">
        <v>152</v>
      </c>
      <c r="M39" s="22" t="s">
        <v>115</v>
      </c>
      <c r="N39" s="22" t="s">
        <v>134</v>
      </c>
      <c r="O39" s="23" t="s">
        <v>82</v>
      </c>
      <c r="P39" s="22" t="s">
        <v>101</v>
      </c>
      <c r="Q39" s="22" t="s">
        <v>256</v>
      </c>
      <c r="R39" s="22" t="s">
        <v>103</v>
      </c>
      <c r="S39" s="95" t="s">
        <v>705</v>
      </c>
      <c r="T39" s="86">
        <v>43830</v>
      </c>
      <c r="U39" s="87">
        <v>13285</v>
      </c>
      <c r="V39" s="94">
        <v>0.75498682724877686</v>
      </c>
      <c r="W39" s="22" t="s">
        <v>145</v>
      </c>
      <c r="X39" s="95" t="s">
        <v>707</v>
      </c>
      <c r="Y39" s="70">
        <v>12155</v>
      </c>
      <c r="Z39" s="32">
        <v>0.74561908679555733</v>
      </c>
      <c r="AA39" s="22" t="s">
        <v>146</v>
      </c>
      <c r="AB39" s="22" t="s">
        <v>106</v>
      </c>
      <c r="AC39" s="70">
        <v>13573</v>
      </c>
      <c r="AD39" s="32">
        <v>0.73204155308332719</v>
      </c>
    </row>
    <row r="40" spans="1:30" ht="75" x14ac:dyDescent="0.25">
      <c r="A40" s="19">
        <v>37</v>
      </c>
      <c r="B40" s="34" t="s">
        <v>148</v>
      </c>
      <c r="C40" s="34" t="s">
        <v>75</v>
      </c>
      <c r="D40" s="20" t="s">
        <v>257</v>
      </c>
      <c r="E40" s="42">
        <v>1407</v>
      </c>
      <c r="F40" s="20" t="s">
        <v>113</v>
      </c>
      <c r="G40" s="21" t="s">
        <v>150</v>
      </c>
      <c r="H40" s="21" t="s">
        <v>252</v>
      </c>
      <c r="I40" s="21" t="s">
        <v>253</v>
      </c>
      <c r="J40" s="21" t="s">
        <v>254</v>
      </c>
      <c r="K40" s="21" t="s">
        <v>258</v>
      </c>
      <c r="L40" s="21" t="s">
        <v>152</v>
      </c>
      <c r="M40" s="22" t="s">
        <v>115</v>
      </c>
      <c r="N40" s="22" t="s">
        <v>134</v>
      </c>
      <c r="O40" s="23" t="s">
        <v>82</v>
      </c>
      <c r="P40" s="22" t="s">
        <v>101</v>
      </c>
      <c r="Q40" s="22" t="s">
        <v>259</v>
      </c>
      <c r="R40" s="22" t="s">
        <v>103</v>
      </c>
      <c r="S40" s="95" t="s">
        <v>705</v>
      </c>
      <c r="T40" s="86">
        <v>43830</v>
      </c>
      <c r="U40" s="87">
        <v>15665</v>
      </c>
      <c r="V40" s="94">
        <v>0.70986275135652732</v>
      </c>
      <c r="W40" s="22" t="s">
        <v>145</v>
      </c>
      <c r="X40" s="95" t="s">
        <v>707</v>
      </c>
      <c r="Y40" s="70">
        <v>12642</v>
      </c>
      <c r="Z40" s="32">
        <v>0.68478088909982593</v>
      </c>
      <c r="AA40" s="22" t="s">
        <v>146</v>
      </c>
      <c r="AB40" s="22" t="s">
        <v>106</v>
      </c>
      <c r="AC40" s="70">
        <v>12061</v>
      </c>
      <c r="AD40" s="32">
        <v>0.64339999999999997</v>
      </c>
    </row>
    <row r="41" spans="1:30" ht="75" x14ac:dyDescent="0.25">
      <c r="A41" s="19">
        <v>38</v>
      </c>
      <c r="B41" s="34" t="s">
        <v>148</v>
      </c>
      <c r="C41" s="34" t="s">
        <v>75</v>
      </c>
      <c r="D41" s="20" t="s">
        <v>260</v>
      </c>
      <c r="E41" s="42">
        <v>2508</v>
      </c>
      <c r="F41" s="20" t="s">
        <v>113</v>
      </c>
      <c r="G41" s="21" t="s">
        <v>150</v>
      </c>
      <c r="H41" s="21" t="s">
        <v>252</v>
      </c>
      <c r="I41" s="21" t="s">
        <v>253</v>
      </c>
      <c r="J41" s="21" t="s">
        <v>254</v>
      </c>
      <c r="K41" s="21" t="s">
        <v>258</v>
      </c>
      <c r="L41" s="21" t="s">
        <v>152</v>
      </c>
      <c r="M41" s="22" t="s">
        <v>115</v>
      </c>
      <c r="N41" s="22" t="s">
        <v>134</v>
      </c>
      <c r="O41" s="23" t="s">
        <v>82</v>
      </c>
      <c r="P41" s="22" t="s">
        <v>101</v>
      </c>
      <c r="Q41" s="22" t="s">
        <v>259</v>
      </c>
      <c r="R41" s="22" t="s">
        <v>103</v>
      </c>
      <c r="S41" s="95" t="s">
        <v>705</v>
      </c>
      <c r="T41" s="86">
        <v>43830</v>
      </c>
      <c r="U41" s="87">
        <v>15665</v>
      </c>
      <c r="V41" s="94">
        <v>0.36003830194701564</v>
      </c>
      <c r="W41" s="22" t="s">
        <v>145</v>
      </c>
      <c r="X41" s="95" t="s">
        <v>707</v>
      </c>
      <c r="Y41" s="70">
        <v>12642</v>
      </c>
      <c r="Z41" s="32">
        <v>0.33277962347729789</v>
      </c>
      <c r="AA41" s="22" t="s">
        <v>176</v>
      </c>
      <c r="AB41" s="22" t="s">
        <v>176</v>
      </c>
      <c r="AC41" s="70" t="s">
        <v>176</v>
      </c>
      <c r="AD41" s="32" t="s">
        <v>176</v>
      </c>
    </row>
    <row r="42" spans="1:30" ht="150" x14ac:dyDescent="0.25">
      <c r="A42" s="100">
        <v>39</v>
      </c>
      <c r="B42" s="34" t="s">
        <v>91</v>
      </c>
      <c r="C42" s="34" t="s">
        <v>92</v>
      </c>
      <c r="D42" s="20" t="s">
        <v>261</v>
      </c>
      <c r="E42" s="42" t="s">
        <v>77</v>
      </c>
      <c r="F42" s="20" t="s">
        <v>78</v>
      </c>
      <c r="G42" s="21" t="s">
        <v>92</v>
      </c>
      <c r="H42" s="21" t="s">
        <v>94</v>
      </c>
      <c r="I42" s="73" t="s">
        <v>253</v>
      </c>
      <c r="J42" s="73" t="s">
        <v>96</v>
      </c>
      <c r="K42" s="21" t="s">
        <v>143</v>
      </c>
      <c r="L42" s="21" t="s">
        <v>98</v>
      </c>
      <c r="M42" s="22" t="s">
        <v>115</v>
      </c>
      <c r="N42" s="22" t="s">
        <v>100</v>
      </c>
      <c r="O42" s="23" t="s">
        <v>82</v>
      </c>
      <c r="P42" s="76" t="s">
        <v>101</v>
      </c>
      <c r="Q42" s="22" t="s">
        <v>102</v>
      </c>
      <c r="R42" s="22" t="s">
        <v>103</v>
      </c>
      <c r="S42" s="95" t="s">
        <v>145</v>
      </c>
      <c r="T42" s="86">
        <v>43465</v>
      </c>
      <c r="U42" s="87">
        <v>154034</v>
      </c>
      <c r="V42" s="94">
        <v>0.86167988885570723</v>
      </c>
      <c r="W42" s="22" t="s">
        <v>146</v>
      </c>
      <c r="X42" s="22" t="s">
        <v>106</v>
      </c>
      <c r="Y42" s="70">
        <v>142959</v>
      </c>
      <c r="Z42" s="32">
        <v>0.78884855098314899</v>
      </c>
      <c r="AA42" s="22" t="s">
        <v>147</v>
      </c>
      <c r="AB42" s="22" t="s">
        <v>108</v>
      </c>
      <c r="AC42" s="70">
        <v>137033</v>
      </c>
      <c r="AD42" s="32">
        <v>0.72821875022804727</v>
      </c>
    </row>
    <row r="43" spans="1:30" ht="75" x14ac:dyDescent="0.25">
      <c r="A43" s="100">
        <v>40</v>
      </c>
      <c r="B43" s="34" t="s">
        <v>148</v>
      </c>
      <c r="C43" s="34" t="s">
        <v>75</v>
      </c>
      <c r="D43" s="20" t="s">
        <v>262</v>
      </c>
      <c r="E43" s="109" t="s">
        <v>693</v>
      </c>
      <c r="F43" s="20" t="s">
        <v>113</v>
      </c>
      <c r="G43" s="21" t="s">
        <v>263</v>
      </c>
      <c r="H43" s="21" t="s">
        <v>692</v>
      </c>
      <c r="I43" s="21" t="s">
        <v>253</v>
      </c>
      <c r="J43" s="21" t="s">
        <v>96</v>
      </c>
      <c r="K43" s="21" t="s">
        <v>264</v>
      </c>
      <c r="L43" s="21" t="s">
        <v>152</v>
      </c>
      <c r="M43" s="22" t="s">
        <v>115</v>
      </c>
      <c r="N43" s="22" t="s">
        <v>134</v>
      </c>
      <c r="O43" s="23" t="s">
        <v>82</v>
      </c>
      <c r="P43" s="22" t="s">
        <v>101</v>
      </c>
      <c r="Q43" s="22" t="s">
        <v>153</v>
      </c>
      <c r="R43" s="22" t="s">
        <v>103</v>
      </c>
      <c r="S43" s="95" t="s">
        <v>705</v>
      </c>
      <c r="T43" s="86">
        <v>43830</v>
      </c>
      <c r="U43" s="87">
        <v>390417</v>
      </c>
      <c r="V43" s="94">
        <v>0.60420780857390943</v>
      </c>
      <c r="W43" s="22" t="s">
        <v>145</v>
      </c>
      <c r="X43" s="95" t="s">
        <v>707</v>
      </c>
      <c r="Y43" s="70">
        <v>362912</v>
      </c>
      <c r="Z43" s="32">
        <v>0.63972533286306321</v>
      </c>
      <c r="AA43" s="22" t="s">
        <v>146</v>
      </c>
      <c r="AB43" s="22" t="s">
        <v>106</v>
      </c>
      <c r="AC43" s="70">
        <v>279588</v>
      </c>
      <c r="AD43" s="32">
        <v>0.58172739888693359</v>
      </c>
    </row>
    <row r="44" spans="1:30" ht="105" x14ac:dyDescent="0.25">
      <c r="A44" s="19">
        <v>41</v>
      </c>
      <c r="B44" s="34" t="s">
        <v>265</v>
      </c>
      <c r="C44" s="34" t="s">
        <v>266</v>
      </c>
      <c r="D44" s="20" t="s">
        <v>262</v>
      </c>
      <c r="E44" s="42">
        <v>418</v>
      </c>
      <c r="F44" s="20" t="s">
        <v>113</v>
      </c>
      <c r="G44" s="21" t="s">
        <v>263</v>
      </c>
      <c r="H44" s="21" t="s">
        <v>203</v>
      </c>
      <c r="I44" s="73" t="s">
        <v>253</v>
      </c>
      <c r="J44" s="73" t="s">
        <v>96</v>
      </c>
      <c r="K44" s="21" t="s">
        <v>267</v>
      </c>
      <c r="L44" s="21" t="s">
        <v>268</v>
      </c>
      <c r="M44" s="22" t="s">
        <v>115</v>
      </c>
      <c r="N44" s="22" t="s">
        <v>171</v>
      </c>
      <c r="O44" s="23" t="s">
        <v>172</v>
      </c>
      <c r="P44" s="22" t="s">
        <v>269</v>
      </c>
      <c r="Q44" s="22" t="s">
        <v>270</v>
      </c>
      <c r="R44" s="22" t="s">
        <v>103</v>
      </c>
      <c r="S44" s="95" t="s">
        <v>271</v>
      </c>
      <c r="T44" s="86" t="s">
        <v>272</v>
      </c>
      <c r="U44" s="87">
        <v>395623</v>
      </c>
      <c r="V44" s="94">
        <v>0.81047360744951635</v>
      </c>
      <c r="W44" s="22" t="s">
        <v>273</v>
      </c>
      <c r="X44" s="22" t="s">
        <v>274</v>
      </c>
      <c r="Y44" s="70">
        <v>343474</v>
      </c>
      <c r="Z44" s="32">
        <v>0.81432073461164456</v>
      </c>
      <c r="AA44" s="22" t="s">
        <v>118</v>
      </c>
      <c r="AB44" s="22" t="s">
        <v>275</v>
      </c>
      <c r="AC44" s="70">
        <v>328767</v>
      </c>
      <c r="AD44" s="32">
        <v>0.8113740125985881</v>
      </c>
    </row>
    <row r="45" spans="1:30" ht="135" x14ac:dyDescent="0.25">
      <c r="A45" s="19">
        <v>42</v>
      </c>
      <c r="B45" s="34" t="s">
        <v>183</v>
      </c>
      <c r="C45" s="34" t="s">
        <v>184</v>
      </c>
      <c r="D45" s="20" t="s">
        <v>276</v>
      </c>
      <c r="E45" s="42" t="s">
        <v>77</v>
      </c>
      <c r="F45" s="20" t="s">
        <v>78</v>
      </c>
      <c r="G45" s="21" t="s">
        <v>186</v>
      </c>
      <c r="H45" s="21" t="s">
        <v>203</v>
      </c>
      <c r="I45" s="73" t="s">
        <v>253</v>
      </c>
      <c r="J45" s="73" t="s">
        <v>78</v>
      </c>
      <c r="K45" s="21" t="s">
        <v>132</v>
      </c>
      <c r="L45" s="21" t="s">
        <v>189</v>
      </c>
      <c r="M45" s="22" t="s">
        <v>115</v>
      </c>
      <c r="N45" s="22" t="s">
        <v>277</v>
      </c>
      <c r="O45" s="23" t="s">
        <v>191</v>
      </c>
      <c r="P45" s="22" t="s">
        <v>278</v>
      </c>
      <c r="Q45" s="22" t="s">
        <v>193</v>
      </c>
      <c r="R45" s="22" t="s">
        <v>279</v>
      </c>
      <c r="S45" s="95" t="s">
        <v>138</v>
      </c>
      <c r="T45" s="86" t="s">
        <v>138</v>
      </c>
      <c r="U45" s="87" t="s">
        <v>138</v>
      </c>
      <c r="V45" s="94" t="s">
        <v>138</v>
      </c>
      <c r="W45" s="22" t="s">
        <v>138</v>
      </c>
      <c r="X45" s="22" t="s">
        <v>138</v>
      </c>
      <c r="Y45" s="70" t="s">
        <v>138</v>
      </c>
      <c r="Z45" s="32" t="s">
        <v>138</v>
      </c>
      <c r="AA45" s="22" t="s">
        <v>138</v>
      </c>
      <c r="AB45" s="22" t="s">
        <v>138</v>
      </c>
      <c r="AC45" s="70" t="s">
        <v>138</v>
      </c>
      <c r="AD45" s="32" t="s">
        <v>138</v>
      </c>
    </row>
    <row r="46" spans="1:30" ht="60" x14ac:dyDescent="0.25">
      <c r="A46" s="100">
        <v>43</v>
      </c>
      <c r="B46" s="34" t="s">
        <v>183</v>
      </c>
      <c r="C46" s="34" t="s">
        <v>184</v>
      </c>
      <c r="D46" s="20" t="s">
        <v>280</v>
      </c>
      <c r="E46" s="42" t="s">
        <v>77</v>
      </c>
      <c r="F46" s="20" t="s">
        <v>78</v>
      </c>
      <c r="G46" s="21" t="s">
        <v>186</v>
      </c>
      <c r="H46" s="21" t="s">
        <v>203</v>
      </c>
      <c r="I46" s="73" t="s">
        <v>253</v>
      </c>
      <c r="J46" s="73" t="s">
        <v>78</v>
      </c>
      <c r="K46" s="21" t="s">
        <v>132</v>
      </c>
      <c r="L46" s="21" t="s">
        <v>189</v>
      </c>
      <c r="M46" s="22" t="s">
        <v>115</v>
      </c>
      <c r="N46" s="22" t="s">
        <v>277</v>
      </c>
      <c r="O46" s="23" t="s">
        <v>191</v>
      </c>
      <c r="P46" s="22" t="s">
        <v>278</v>
      </c>
      <c r="Q46" s="22" t="s">
        <v>193</v>
      </c>
      <c r="R46" s="22" t="s">
        <v>194</v>
      </c>
      <c r="S46" s="22" t="s">
        <v>138</v>
      </c>
      <c r="T46" s="22" t="s">
        <v>138</v>
      </c>
      <c r="U46" s="70" t="s">
        <v>138</v>
      </c>
      <c r="V46" s="32" t="s">
        <v>138</v>
      </c>
      <c r="W46" s="22" t="s">
        <v>138</v>
      </c>
      <c r="X46" s="22" t="s">
        <v>138</v>
      </c>
      <c r="Y46" s="70" t="s">
        <v>138</v>
      </c>
      <c r="Z46" s="32" t="s">
        <v>138</v>
      </c>
      <c r="AA46" s="22" t="s">
        <v>138</v>
      </c>
      <c r="AB46" s="22" t="s">
        <v>138</v>
      </c>
      <c r="AC46" s="22" t="s">
        <v>138</v>
      </c>
      <c r="AD46" s="32" t="s">
        <v>138</v>
      </c>
    </row>
    <row r="47" spans="1:30" ht="180" x14ac:dyDescent="0.25">
      <c r="A47" s="100">
        <v>44</v>
      </c>
      <c r="B47" s="34" t="s">
        <v>183</v>
      </c>
      <c r="C47" s="34" t="s">
        <v>184</v>
      </c>
      <c r="D47" s="20" t="s">
        <v>281</v>
      </c>
      <c r="E47" s="42" t="s">
        <v>77</v>
      </c>
      <c r="F47" s="20" t="s">
        <v>78</v>
      </c>
      <c r="G47" s="21" t="s">
        <v>186</v>
      </c>
      <c r="H47" s="21" t="s">
        <v>203</v>
      </c>
      <c r="I47" s="73" t="s">
        <v>253</v>
      </c>
      <c r="J47" s="73" t="s">
        <v>78</v>
      </c>
      <c r="K47" s="21" t="s">
        <v>132</v>
      </c>
      <c r="L47" s="21" t="s">
        <v>189</v>
      </c>
      <c r="M47" s="22" t="s">
        <v>115</v>
      </c>
      <c r="N47" s="22" t="s">
        <v>277</v>
      </c>
      <c r="O47" s="23" t="s">
        <v>191</v>
      </c>
      <c r="P47" s="22" t="s">
        <v>278</v>
      </c>
      <c r="Q47" s="22" t="s">
        <v>193</v>
      </c>
      <c r="R47" s="22" t="s">
        <v>194</v>
      </c>
      <c r="S47" s="22" t="s">
        <v>138</v>
      </c>
      <c r="T47" s="22" t="s">
        <v>138</v>
      </c>
      <c r="U47" s="70" t="s">
        <v>138</v>
      </c>
      <c r="V47" s="32" t="s">
        <v>138</v>
      </c>
      <c r="W47" s="22" t="s">
        <v>138</v>
      </c>
      <c r="X47" s="22" t="s">
        <v>138</v>
      </c>
      <c r="Y47" s="70" t="s">
        <v>138</v>
      </c>
      <c r="Z47" s="32" t="s">
        <v>138</v>
      </c>
      <c r="AA47" s="22" t="s">
        <v>138</v>
      </c>
      <c r="AB47" s="22" t="s">
        <v>138</v>
      </c>
      <c r="AC47" s="22" t="s">
        <v>138</v>
      </c>
      <c r="AD47" s="32" t="s">
        <v>138</v>
      </c>
    </row>
    <row r="48" spans="1:30" ht="75" x14ac:dyDescent="0.25">
      <c r="A48" s="19">
        <v>45</v>
      </c>
      <c r="B48" s="34" t="s">
        <v>183</v>
      </c>
      <c r="C48" s="34" t="s">
        <v>184</v>
      </c>
      <c r="D48" s="20" t="s">
        <v>282</v>
      </c>
      <c r="E48" s="42" t="s">
        <v>77</v>
      </c>
      <c r="F48" s="20" t="s">
        <v>78</v>
      </c>
      <c r="G48" s="21" t="s">
        <v>186</v>
      </c>
      <c r="H48" s="21" t="s">
        <v>203</v>
      </c>
      <c r="I48" s="73" t="s">
        <v>253</v>
      </c>
      <c r="J48" s="73" t="s">
        <v>78</v>
      </c>
      <c r="K48" s="21" t="s">
        <v>132</v>
      </c>
      <c r="L48" s="21" t="s">
        <v>189</v>
      </c>
      <c r="M48" s="22" t="s">
        <v>115</v>
      </c>
      <c r="N48" s="22" t="s">
        <v>277</v>
      </c>
      <c r="O48" s="23" t="s">
        <v>191</v>
      </c>
      <c r="P48" s="22" t="s">
        <v>278</v>
      </c>
      <c r="Q48" s="22" t="s">
        <v>193</v>
      </c>
      <c r="R48" s="22" t="s">
        <v>194</v>
      </c>
      <c r="S48" s="22" t="s">
        <v>138</v>
      </c>
      <c r="T48" s="22" t="s">
        <v>138</v>
      </c>
      <c r="U48" s="70" t="s">
        <v>138</v>
      </c>
      <c r="V48" s="32" t="s">
        <v>138</v>
      </c>
      <c r="W48" s="22" t="s">
        <v>138</v>
      </c>
      <c r="X48" s="22" t="s">
        <v>138</v>
      </c>
      <c r="Y48" s="70" t="s">
        <v>138</v>
      </c>
      <c r="Z48" s="32" t="s">
        <v>138</v>
      </c>
      <c r="AA48" s="22" t="s">
        <v>138</v>
      </c>
      <c r="AB48" s="22" t="s">
        <v>138</v>
      </c>
      <c r="AC48" s="22" t="s">
        <v>138</v>
      </c>
      <c r="AD48" s="32" t="s">
        <v>138</v>
      </c>
    </row>
    <row r="49" spans="1:30" ht="60" x14ac:dyDescent="0.25">
      <c r="A49" s="19">
        <v>46</v>
      </c>
      <c r="B49" s="34" t="s">
        <v>148</v>
      </c>
      <c r="C49" s="34" t="s">
        <v>75</v>
      </c>
      <c r="D49" s="20" t="s">
        <v>283</v>
      </c>
      <c r="E49" s="42" t="s">
        <v>77</v>
      </c>
      <c r="F49" s="20" t="s">
        <v>78</v>
      </c>
      <c r="G49" s="21" t="s">
        <v>225</v>
      </c>
      <c r="H49" s="21" t="s">
        <v>284</v>
      </c>
      <c r="I49" s="21" t="s">
        <v>253</v>
      </c>
      <c r="J49" s="21" t="s">
        <v>78</v>
      </c>
      <c r="K49" s="21" t="s">
        <v>132</v>
      </c>
      <c r="L49" s="21" t="s">
        <v>152</v>
      </c>
      <c r="M49" s="22" t="s">
        <v>115</v>
      </c>
      <c r="N49" s="22" t="s">
        <v>79</v>
      </c>
      <c r="O49" s="23" t="s">
        <v>82</v>
      </c>
      <c r="P49" s="22" t="s">
        <v>101</v>
      </c>
      <c r="Q49" s="22" t="s">
        <v>153</v>
      </c>
      <c r="R49" s="22" t="s">
        <v>103</v>
      </c>
      <c r="S49" s="95" t="s">
        <v>705</v>
      </c>
      <c r="T49" s="86">
        <v>43830</v>
      </c>
      <c r="U49" s="87">
        <v>1368</v>
      </c>
      <c r="V49" s="94">
        <v>0.87792397660818711</v>
      </c>
      <c r="W49" s="22" t="s">
        <v>145</v>
      </c>
      <c r="X49" s="95" t="s">
        <v>707</v>
      </c>
      <c r="Y49" s="70">
        <v>1892</v>
      </c>
      <c r="Z49" s="32">
        <v>0.86733615221987315</v>
      </c>
      <c r="AA49" s="22" t="s">
        <v>146</v>
      </c>
      <c r="AB49" s="22" t="s">
        <v>106</v>
      </c>
      <c r="AC49" s="70">
        <v>2008</v>
      </c>
      <c r="AD49" s="32">
        <v>0.83017928286852594</v>
      </c>
    </row>
    <row r="50" spans="1:30" ht="90" x14ac:dyDescent="0.25">
      <c r="A50" s="100">
        <v>47</v>
      </c>
      <c r="B50" s="34" t="s">
        <v>148</v>
      </c>
      <c r="C50" s="34" t="s">
        <v>75</v>
      </c>
      <c r="D50" s="20" t="s">
        <v>285</v>
      </c>
      <c r="E50" s="42">
        <v>1448</v>
      </c>
      <c r="F50" s="20" t="s">
        <v>113</v>
      </c>
      <c r="G50" s="21" t="s">
        <v>286</v>
      </c>
      <c r="H50" s="21" t="s">
        <v>130</v>
      </c>
      <c r="I50" s="21" t="s">
        <v>253</v>
      </c>
      <c r="J50" s="21" t="s">
        <v>78</v>
      </c>
      <c r="K50" s="21" t="s">
        <v>287</v>
      </c>
      <c r="L50" s="21" t="s">
        <v>152</v>
      </c>
      <c r="M50" s="22" t="s">
        <v>115</v>
      </c>
      <c r="N50" s="22" t="s">
        <v>134</v>
      </c>
      <c r="O50" s="23" t="s">
        <v>82</v>
      </c>
      <c r="P50" s="22" t="s">
        <v>101</v>
      </c>
      <c r="Q50" s="22" t="s">
        <v>256</v>
      </c>
      <c r="R50" s="22" t="s">
        <v>103</v>
      </c>
      <c r="S50" s="95" t="s">
        <v>705</v>
      </c>
      <c r="T50" s="86">
        <v>43830</v>
      </c>
      <c r="U50" s="87">
        <v>46945</v>
      </c>
      <c r="V50" s="94">
        <v>0.75026094365747154</v>
      </c>
      <c r="W50" s="22" t="s">
        <v>145</v>
      </c>
      <c r="X50" s="95" t="s">
        <v>707</v>
      </c>
      <c r="Y50" s="70">
        <v>41354</v>
      </c>
      <c r="Z50" s="32">
        <v>0.7244039270687237</v>
      </c>
      <c r="AA50" s="22" t="s">
        <v>146</v>
      </c>
      <c r="AB50" s="22" t="s">
        <v>106</v>
      </c>
      <c r="AC50" s="70">
        <v>44966</v>
      </c>
      <c r="AD50" s="32">
        <v>0.68983231775118981</v>
      </c>
    </row>
    <row r="51" spans="1:30" ht="60" x14ac:dyDescent="0.25">
      <c r="A51" s="100">
        <v>48</v>
      </c>
      <c r="B51" s="34" t="s">
        <v>148</v>
      </c>
      <c r="C51" s="34" t="s">
        <v>75</v>
      </c>
      <c r="D51" s="20" t="s">
        <v>288</v>
      </c>
      <c r="E51" s="42" t="s">
        <v>77</v>
      </c>
      <c r="F51" s="20" t="s">
        <v>78</v>
      </c>
      <c r="G51" s="21" t="s">
        <v>225</v>
      </c>
      <c r="H51" s="21" t="s">
        <v>130</v>
      </c>
      <c r="I51" s="21" t="s">
        <v>253</v>
      </c>
      <c r="J51" s="21" t="s">
        <v>78</v>
      </c>
      <c r="K51" s="21" t="s">
        <v>132</v>
      </c>
      <c r="L51" s="21" t="s">
        <v>152</v>
      </c>
      <c r="M51" s="22" t="s">
        <v>115</v>
      </c>
      <c r="N51" s="22" t="s">
        <v>79</v>
      </c>
      <c r="O51" s="23" t="s">
        <v>82</v>
      </c>
      <c r="P51" s="22" t="s">
        <v>101</v>
      </c>
      <c r="Q51" s="22" t="s">
        <v>153</v>
      </c>
      <c r="R51" s="22" t="s">
        <v>103</v>
      </c>
      <c r="S51" s="95" t="s">
        <v>705</v>
      </c>
      <c r="T51" s="86">
        <v>43830</v>
      </c>
      <c r="U51" s="87">
        <v>141412</v>
      </c>
      <c r="V51" s="94">
        <v>0.49852912058382598</v>
      </c>
      <c r="W51" s="22" t="s">
        <v>145</v>
      </c>
      <c r="X51" s="95" t="s">
        <v>707</v>
      </c>
      <c r="Y51" s="70">
        <v>126455</v>
      </c>
      <c r="Z51" s="32">
        <v>0.46782649954529282</v>
      </c>
      <c r="AA51" s="22" t="s">
        <v>146</v>
      </c>
      <c r="AB51" s="22" t="s">
        <v>106</v>
      </c>
      <c r="AC51" s="70">
        <v>109552</v>
      </c>
      <c r="AD51" s="32">
        <v>0.43334672119176282</v>
      </c>
    </row>
    <row r="52" spans="1:30" ht="150" x14ac:dyDescent="0.25">
      <c r="A52" s="19">
        <v>49</v>
      </c>
      <c r="B52" s="34" t="s">
        <v>265</v>
      </c>
      <c r="C52" s="34" t="s">
        <v>266</v>
      </c>
      <c r="D52" s="20" t="s">
        <v>285</v>
      </c>
      <c r="E52" s="42">
        <v>1448</v>
      </c>
      <c r="F52" s="20" t="s">
        <v>113</v>
      </c>
      <c r="G52" s="21" t="s">
        <v>289</v>
      </c>
      <c r="H52" s="21" t="s">
        <v>203</v>
      </c>
      <c r="I52" s="73" t="s">
        <v>253</v>
      </c>
      <c r="J52" s="73" t="s">
        <v>78</v>
      </c>
      <c r="K52" s="21" t="s">
        <v>290</v>
      </c>
      <c r="L52" s="21" t="s">
        <v>268</v>
      </c>
      <c r="M52" s="22" t="s">
        <v>115</v>
      </c>
      <c r="N52" s="22" t="s">
        <v>171</v>
      </c>
      <c r="O52" s="23" t="s">
        <v>172</v>
      </c>
      <c r="P52" s="22" t="s">
        <v>269</v>
      </c>
      <c r="Q52" s="22" t="s">
        <v>270</v>
      </c>
      <c r="R52" s="22" t="s">
        <v>103</v>
      </c>
      <c r="S52" s="95" t="s">
        <v>271</v>
      </c>
      <c r="T52" s="86" t="s">
        <v>272</v>
      </c>
      <c r="U52" s="87">
        <v>19346</v>
      </c>
      <c r="V52" s="94">
        <v>0.77271787449601981</v>
      </c>
      <c r="W52" s="22" t="s">
        <v>273</v>
      </c>
      <c r="X52" s="22" t="s">
        <v>274</v>
      </c>
      <c r="Y52" s="70">
        <v>15918</v>
      </c>
      <c r="Z52" s="32">
        <v>0.84797085060937305</v>
      </c>
      <c r="AA52" s="22" t="s">
        <v>118</v>
      </c>
      <c r="AB52" s="22" t="s">
        <v>275</v>
      </c>
      <c r="AC52" s="70">
        <v>16849</v>
      </c>
      <c r="AD52" s="32">
        <v>0.80319306783785382</v>
      </c>
    </row>
    <row r="53" spans="1:30" ht="75" x14ac:dyDescent="0.25">
      <c r="A53" s="19">
        <v>50</v>
      </c>
      <c r="B53" s="91" t="s">
        <v>148</v>
      </c>
      <c r="C53" s="91" t="s">
        <v>75</v>
      </c>
      <c r="D53" s="20" t="s">
        <v>291</v>
      </c>
      <c r="E53" s="42">
        <v>24</v>
      </c>
      <c r="F53" s="20" t="s">
        <v>113</v>
      </c>
      <c r="G53" s="22" t="s">
        <v>150</v>
      </c>
      <c r="H53" s="21" t="s">
        <v>692</v>
      </c>
      <c r="I53" s="22" t="s">
        <v>253</v>
      </c>
      <c r="J53" s="21" t="s">
        <v>292</v>
      </c>
      <c r="K53" s="21" t="s">
        <v>264</v>
      </c>
      <c r="L53" s="21" t="s">
        <v>152</v>
      </c>
      <c r="M53" s="22" t="s">
        <v>115</v>
      </c>
      <c r="N53" s="22" t="s">
        <v>134</v>
      </c>
      <c r="O53" s="23" t="s">
        <v>82</v>
      </c>
      <c r="P53" s="22"/>
      <c r="Q53" s="22" t="s">
        <v>153</v>
      </c>
      <c r="R53" s="22" t="s">
        <v>103</v>
      </c>
      <c r="S53" s="95" t="s">
        <v>705</v>
      </c>
      <c r="T53" s="86">
        <v>43830</v>
      </c>
      <c r="U53" s="87">
        <v>210189</v>
      </c>
      <c r="V53" s="94">
        <v>0.6386490254009487</v>
      </c>
      <c r="W53" s="22" t="s">
        <v>145</v>
      </c>
      <c r="X53" s="95" t="s">
        <v>707</v>
      </c>
      <c r="Y53" s="70">
        <v>170461</v>
      </c>
      <c r="Z53" s="32">
        <v>0.59706325787130199</v>
      </c>
      <c r="AA53" s="22" t="s">
        <v>176</v>
      </c>
      <c r="AB53" s="22" t="s">
        <v>176</v>
      </c>
      <c r="AC53" s="70" t="s">
        <v>176</v>
      </c>
      <c r="AD53" s="32" t="s">
        <v>176</v>
      </c>
    </row>
    <row r="54" spans="1:30" ht="120" x14ac:dyDescent="0.25">
      <c r="A54" s="100">
        <v>51</v>
      </c>
      <c r="B54" s="34" t="s">
        <v>265</v>
      </c>
      <c r="C54" s="34" t="s">
        <v>266</v>
      </c>
      <c r="D54" s="20" t="s">
        <v>291</v>
      </c>
      <c r="E54" s="42">
        <v>24</v>
      </c>
      <c r="F54" s="20" t="s">
        <v>113</v>
      </c>
      <c r="G54" s="88" t="s">
        <v>150</v>
      </c>
      <c r="H54" s="88" t="s">
        <v>203</v>
      </c>
      <c r="I54" s="105" t="s">
        <v>253</v>
      </c>
      <c r="J54" s="105" t="s">
        <v>292</v>
      </c>
      <c r="K54" s="88" t="s">
        <v>293</v>
      </c>
      <c r="L54" s="88" t="s">
        <v>268</v>
      </c>
      <c r="M54" s="89" t="s">
        <v>115</v>
      </c>
      <c r="N54" s="89" t="s">
        <v>171</v>
      </c>
      <c r="O54" s="90" t="s">
        <v>172</v>
      </c>
      <c r="P54" s="89" t="s">
        <v>269</v>
      </c>
      <c r="Q54" s="89" t="s">
        <v>270</v>
      </c>
      <c r="R54" s="22" t="s">
        <v>103</v>
      </c>
      <c r="S54" s="95" t="s">
        <v>271</v>
      </c>
      <c r="T54" s="86" t="s">
        <v>272</v>
      </c>
      <c r="U54" s="87">
        <v>112494</v>
      </c>
      <c r="V54" s="94">
        <v>0.89252760147207855</v>
      </c>
      <c r="W54" s="22" t="s">
        <v>273</v>
      </c>
      <c r="X54" s="22" t="s">
        <v>274</v>
      </c>
      <c r="Y54" s="70">
        <v>86484</v>
      </c>
      <c r="Z54" s="32">
        <v>0.90895425743490121</v>
      </c>
      <c r="AA54" s="22" t="s">
        <v>118</v>
      </c>
      <c r="AB54" s="22" t="s">
        <v>275</v>
      </c>
      <c r="AC54" s="70">
        <v>71822</v>
      </c>
      <c r="AD54" s="32">
        <v>0.88818189412714765</v>
      </c>
    </row>
    <row r="55" spans="1:30" ht="105" x14ac:dyDescent="0.25">
      <c r="A55" s="100">
        <v>52</v>
      </c>
      <c r="B55" s="34" t="s">
        <v>126</v>
      </c>
      <c r="C55" s="34" t="s">
        <v>127</v>
      </c>
      <c r="D55" s="20" t="s">
        <v>294</v>
      </c>
      <c r="E55" s="42">
        <v>2517</v>
      </c>
      <c r="F55" s="20" t="s">
        <v>113</v>
      </c>
      <c r="G55" s="88" t="s">
        <v>295</v>
      </c>
      <c r="H55" s="21" t="s">
        <v>130</v>
      </c>
      <c r="I55" s="105" t="s">
        <v>253</v>
      </c>
      <c r="J55" s="105" t="s">
        <v>296</v>
      </c>
      <c r="K55" s="88" t="s">
        <v>297</v>
      </c>
      <c r="L55" s="88" t="s">
        <v>98</v>
      </c>
      <c r="M55" s="112" t="s">
        <v>115</v>
      </c>
      <c r="N55" s="22" t="s">
        <v>134</v>
      </c>
      <c r="O55" s="90" t="s">
        <v>135</v>
      </c>
      <c r="P55" s="89" t="s">
        <v>101</v>
      </c>
      <c r="Q55" s="22" t="s">
        <v>136</v>
      </c>
      <c r="R55" s="111" t="s">
        <v>137</v>
      </c>
      <c r="S55" s="95" t="s">
        <v>138</v>
      </c>
      <c r="T55" s="86" t="s">
        <v>138</v>
      </c>
      <c r="U55" s="87" t="s">
        <v>138</v>
      </c>
      <c r="V55" s="94" t="s">
        <v>138</v>
      </c>
      <c r="W55" s="22" t="s">
        <v>138</v>
      </c>
      <c r="X55" s="22" t="s">
        <v>138</v>
      </c>
      <c r="Y55" s="70" t="s">
        <v>138</v>
      </c>
      <c r="Z55" s="32" t="s">
        <v>138</v>
      </c>
      <c r="AA55" s="22" t="s">
        <v>138</v>
      </c>
      <c r="AB55" s="22" t="s">
        <v>138</v>
      </c>
      <c r="AC55" s="70" t="s">
        <v>138</v>
      </c>
      <c r="AD55" s="32" t="s">
        <v>138</v>
      </c>
    </row>
    <row r="56" spans="1:30" ht="225" x14ac:dyDescent="0.25">
      <c r="A56" s="19">
        <v>53</v>
      </c>
      <c r="B56" s="34" t="s">
        <v>148</v>
      </c>
      <c r="C56" s="34" t="s">
        <v>75</v>
      </c>
      <c r="D56" s="20" t="s">
        <v>298</v>
      </c>
      <c r="E56" s="42">
        <v>2508</v>
      </c>
      <c r="F56" s="20" t="s">
        <v>113</v>
      </c>
      <c r="G56" s="21" t="s">
        <v>295</v>
      </c>
      <c r="H56" s="21" t="s">
        <v>130</v>
      </c>
      <c r="I56" s="21" t="s">
        <v>253</v>
      </c>
      <c r="J56" s="21" t="s">
        <v>296</v>
      </c>
      <c r="K56" s="21" t="s">
        <v>299</v>
      </c>
      <c r="L56" s="21" t="s">
        <v>152</v>
      </c>
      <c r="M56" s="22" t="s">
        <v>115</v>
      </c>
      <c r="N56" s="22" t="s">
        <v>134</v>
      </c>
      <c r="O56" s="23" t="s">
        <v>82</v>
      </c>
      <c r="P56" s="22" t="s">
        <v>101</v>
      </c>
      <c r="Q56" s="22" t="s">
        <v>256</v>
      </c>
      <c r="R56" s="22" t="s">
        <v>103</v>
      </c>
      <c r="S56" s="95" t="s">
        <v>705</v>
      </c>
      <c r="T56" s="86">
        <v>43830</v>
      </c>
      <c r="U56" s="87">
        <v>146076</v>
      </c>
      <c r="V56" s="94">
        <v>0.2682507735699225</v>
      </c>
      <c r="W56" s="22" t="s">
        <v>145</v>
      </c>
      <c r="X56" s="95" t="s">
        <v>707</v>
      </c>
      <c r="Y56" s="70">
        <v>137444</v>
      </c>
      <c r="Z56" s="32">
        <v>0.24819562876516982</v>
      </c>
      <c r="AA56" s="22" t="s">
        <v>146</v>
      </c>
      <c r="AB56" s="22" t="s">
        <v>106</v>
      </c>
      <c r="AC56" s="70">
        <v>128188</v>
      </c>
      <c r="AD56" s="32">
        <v>0.24067775454800761</v>
      </c>
    </row>
    <row r="57" spans="1:30" ht="165" x14ac:dyDescent="0.25">
      <c r="A57" s="19">
        <v>54</v>
      </c>
      <c r="B57" s="91" t="s">
        <v>148</v>
      </c>
      <c r="C57" s="91" t="s">
        <v>75</v>
      </c>
      <c r="D57" s="110" t="s">
        <v>300</v>
      </c>
      <c r="E57" s="42" t="s">
        <v>77</v>
      </c>
      <c r="F57" s="92" t="s">
        <v>78</v>
      </c>
      <c r="G57" s="22" t="s">
        <v>295</v>
      </c>
      <c r="H57" s="21" t="s">
        <v>130</v>
      </c>
      <c r="I57" s="22" t="s">
        <v>253</v>
      </c>
      <c r="J57" s="21" t="s">
        <v>296</v>
      </c>
      <c r="K57" s="21" t="s">
        <v>301</v>
      </c>
      <c r="L57" s="21" t="s">
        <v>152</v>
      </c>
      <c r="M57" s="22" t="s">
        <v>115</v>
      </c>
      <c r="N57" s="22" t="s">
        <v>79</v>
      </c>
      <c r="O57" s="23" t="s">
        <v>82</v>
      </c>
      <c r="P57" s="22"/>
      <c r="Q57" s="22" t="s">
        <v>153</v>
      </c>
      <c r="R57" s="22" t="s">
        <v>103</v>
      </c>
      <c r="S57" s="95" t="s">
        <v>705</v>
      </c>
      <c r="T57" s="86">
        <v>43830</v>
      </c>
      <c r="U57" s="87">
        <v>36430</v>
      </c>
      <c r="V57" s="94">
        <v>0.30672522646170736</v>
      </c>
      <c r="W57" s="22" t="s">
        <v>145</v>
      </c>
      <c r="X57" s="95" t="s">
        <v>707</v>
      </c>
      <c r="Y57" s="70">
        <v>35068</v>
      </c>
      <c r="Z57" s="32">
        <v>0.26391582069122849</v>
      </c>
      <c r="AA57" s="22" t="s">
        <v>176</v>
      </c>
      <c r="AB57" s="22" t="s">
        <v>176</v>
      </c>
      <c r="AC57" s="70" t="s">
        <v>176</v>
      </c>
      <c r="AD57" s="32" t="s">
        <v>176</v>
      </c>
    </row>
    <row r="58" spans="1:30" ht="120" x14ac:dyDescent="0.25">
      <c r="A58" s="100">
        <v>55</v>
      </c>
      <c r="B58" s="34" t="s">
        <v>183</v>
      </c>
      <c r="C58" s="34" t="s">
        <v>184</v>
      </c>
      <c r="D58" s="20" t="s">
        <v>302</v>
      </c>
      <c r="E58" s="42" t="s">
        <v>77</v>
      </c>
      <c r="F58" s="20" t="s">
        <v>78</v>
      </c>
      <c r="G58" s="21" t="s">
        <v>186</v>
      </c>
      <c r="H58" s="21" t="s">
        <v>187</v>
      </c>
      <c r="I58" s="73" t="s">
        <v>253</v>
      </c>
      <c r="J58" s="73" t="s">
        <v>188</v>
      </c>
      <c r="K58" s="21" t="s">
        <v>132</v>
      </c>
      <c r="L58" s="21" t="s">
        <v>189</v>
      </c>
      <c r="M58" s="22" t="s">
        <v>115</v>
      </c>
      <c r="N58" s="22" t="s">
        <v>190</v>
      </c>
      <c r="O58" s="23" t="s">
        <v>191</v>
      </c>
      <c r="P58" s="22" t="s">
        <v>192</v>
      </c>
      <c r="Q58" s="22" t="s">
        <v>193</v>
      </c>
      <c r="R58" s="22" t="s">
        <v>279</v>
      </c>
      <c r="S58" s="95" t="s">
        <v>138</v>
      </c>
      <c r="T58" s="86" t="s">
        <v>138</v>
      </c>
      <c r="U58" s="87" t="s">
        <v>138</v>
      </c>
      <c r="V58" s="94" t="s">
        <v>138</v>
      </c>
      <c r="W58" s="22" t="s">
        <v>138</v>
      </c>
      <c r="X58" s="22" t="s">
        <v>138</v>
      </c>
      <c r="Y58" s="70" t="s">
        <v>138</v>
      </c>
      <c r="Z58" s="32" t="s">
        <v>138</v>
      </c>
      <c r="AA58" s="22" t="s">
        <v>138</v>
      </c>
      <c r="AB58" s="22" t="s">
        <v>138</v>
      </c>
      <c r="AC58" s="70" t="s">
        <v>138</v>
      </c>
      <c r="AD58" s="32" t="s">
        <v>138</v>
      </c>
    </row>
    <row r="59" spans="1:30" ht="105" x14ac:dyDescent="0.25">
      <c r="A59" s="100">
        <v>56</v>
      </c>
      <c r="B59" s="34" t="s">
        <v>265</v>
      </c>
      <c r="C59" s="34" t="s">
        <v>266</v>
      </c>
      <c r="D59" s="20" t="s">
        <v>303</v>
      </c>
      <c r="E59" s="42">
        <v>28</v>
      </c>
      <c r="F59" s="20" t="s">
        <v>113</v>
      </c>
      <c r="G59" s="21" t="s">
        <v>263</v>
      </c>
      <c r="H59" s="21" t="s">
        <v>203</v>
      </c>
      <c r="I59" s="73" t="s">
        <v>253</v>
      </c>
      <c r="J59" s="73" t="s">
        <v>161</v>
      </c>
      <c r="K59" s="21" t="s">
        <v>267</v>
      </c>
      <c r="L59" s="21" t="s">
        <v>268</v>
      </c>
      <c r="M59" s="22" t="s">
        <v>115</v>
      </c>
      <c r="N59" s="22" t="s">
        <v>171</v>
      </c>
      <c r="O59" s="23" t="s">
        <v>172</v>
      </c>
      <c r="P59" s="22" t="s">
        <v>269</v>
      </c>
      <c r="Q59" s="22" t="s">
        <v>270</v>
      </c>
      <c r="R59" s="22" t="s">
        <v>103</v>
      </c>
      <c r="S59" s="95" t="s">
        <v>271</v>
      </c>
      <c r="T59" s="86" t="s">
        <v>272</v>
      </c>
      <c r="U59" s="87">
        <v>417257</v>
      </c>
      <c r="V59" s="94">
        <v>0.95414816288282756</v>
      </c>
      <c r="W59" s="22" t="s">
        <v>118</v>
      </c>
      <c r="X59" s="22" t="s">
        <v>275</v>
      </c>
      <c r="Y59" s="70">
        <v>393055</v>
      </c>
      <c r="Z59" s="32">
        <v>0.95748432153260998</v>
      </c>
      <c r="AA59" s="22" t="s">
        <v>304</v>
      </c>
      <c r="AB59" s="22" t="s">
        <v>305</v>
      </c>
      <c r="AC59" s="70">
        <v>318073</v>
      </c>
      <c r="AD59" s="32">
        <v>0.92926780959088007</v>
      </c>
    </row>
    <row r="60" spans="1:30" ht="105" x14ac:dyDescent="0.25">
      <c r="A60" s="19">
        <v>57</v>
      </c>
      <c r="B60" s="34" t="s">
        <v>126</v>
      </c>
      <c r="C60" s="34" t="s">
        <v>127</v>
      </c>
      <c r="D60" s="20" t="s">
        <v>306</v>
      </c>
      <c r="E60" s="42" t="s">
        <v>77</v>
      </c>
      <c r="F60" s="20" t="s">
        <v>78</v>
      </c>
      <c r="G60" s="21" t="s">
        <v>129</v>
      </c>
      <c r="H60" s="21" t="s">
        <v>94</v>
      </c>
      <c r="I60" s="21" t="s">
        <v>307</v>
      </c>
      <c r="J60" s="21" t="s">
        <v>78</v>
      </c>
      <c r="K60" s="21" t="s">
        <v>132</v>
      </c>
      <c r="L60" s="21" t="s">
        <v>133</v>
      </c>
      <c r="M60" s="111" t="s">
        <v>115</v>
      </c>
      <c r="N60" s="22" t="s">
        <v>134</v>
      </c>
      <c r="O60" s="23" t="s">
        <v>135</v>
      </c>
      <c r="P60" s="22" t="s">
        <v>101</v>
      </c>
      <c r="Q60" s="22" t="s">
        <v>136</v>
      </c>
      <c r="R60" s="111" t="s">
        <v>137</v>
      </c>
      <c r="S60" s="95" t="s">
        <v>138</v>
      </c>
      <c r="T60" s="86" t="s">
        <v>138</v>
      </c>
      <c r="U60" s="87" t="s">
        <v>138</v>
      </c>
      <c r="V60" s="94" t="s">
        <v>138</v>
      </c>
      <c r="W60" s="22" t="s">
        <v>138</v>
      </c>
      <c r="X60" s="22" t="s">
        <v>138</v>
      </c>
      <c r="Y60" s="70" t="s">
        <v>138</v>
      </c>
      <c r="Z60" s="32" t="s">
        <v>138</v>
      </c>
      <c r="AA60" s="22" t="s">
        <v>138</v>
      </c>
      <c r="AB60" s="22" t="s">
        <v>138</v>
      </c>
      <c r="AC60" s="70" t="s">
        <v>138</v>
      </c>
      <c r="AD60" s="32" t="s">
        <v>138</v>
      </c>
    </row>
    <row r="61" spans="1:30" ht="120" x14ac:dyDescent="0.25">
      <c r="A61" s="19">
        <v>58</v>
      </c>
      <c r="B61" s="34" t="s">
        <v>265</v>
      </c>
      <c r="C61" s="34" t="s">
        <v>308</v>
      </c>
      <c r="D61" s="20" t="s">
        <v>309</v>
      </c>
      <c r="E61" s="42" t="s">
        <v>77</v>
      </c>
      <c r="F61" s="20" t="s">
        <v>78</v>
      </c>
      <c r="G61" s="21" t="s">
        <v>310</v>
      </c>
      <c r="H61" s="21" t="s">
        <v>203</v>
      </c>
      <c r="I61" s="73" t="s">
        <v>307</v>
      </c>
      <c r="J61" s="73" t="s">
        <v>78</v>
      </c>
      <c r="K61" s="21" t="s">
        <v>132</v>
      </c>
      <c r="L61" s="21" t="s">
        <v>311</v>
      </c>
      <c r="M61" s="143" t="s">
        <v>115</v>
      </c>
      <c r="N61" s="22" t="s">
        <v>134</v>
      </c>
      <c r="O61" s="23" t="s">
        <v>312</v>
      </c>
      <c r="P61" s="22" t="s">
        <v>313</v>
      </c>
      <c r="Q61" s="22" t="s">
        <v>314</v>
      </c>
      <c r="R61" s="143" t="s">
        <v>315</v>
      </c>
      <c r="S61" s="95" t="s">
        <v>138</v>
      </c>
      <c r="T61" s="86" t="s">
        <v>138</v>
      </c>
      <c r="U61" s="87" t="s">
        <v>138</v>
      </c>
      <c r="V61" s="94" t="s">
        <v>138</v>
      </c>
      <c r="W61" s="22" t="s">
        <v>138</v>
      </c>
      <c r="X61" s="22" t="s">
        <v>138</v>
      </c>
      <c r="Y61" s="70" t="s">
        <v>138</v>
      </c>
      <c r="Z61" s="32" t="s">
        <v>138</v>
      </c>
      <c r="AA61" s="22" t="s">
        <v>138</v>
      </c>
      <c r="AB61" s="22" t="s">
        <v>138</v>
      </c>
      <c r="AC61" s="70" t="s">
        <v>138</v>
      </c>
      <c r="AD61" s="32" t="s">
        <v>138</v>
      </c>
    </row>
    <row r="62" spans="1:30" ht="105" x14ac:dyDescent="0.25">
      <c r="A62" s="19">
        <v>59</v>
      </c>
      <c r="B62" s="34" t="s">
        <v>148</v>
      </c>
      <c r="C62" s="34" t="s">
        <v>75</v>
      </c>
      <c r="D62" s="20" t="s">
        <v>76</v>
      </c>
      <c r="E62" s="42" t="s">
        <v>77</v>
      </c>
      <c r="F62" s="20" t="s">
        <v>78</v>
      </c>
      <c r="G62" s="21" t="s">
        <v>225</v>
      </c>
      <c r="H62" s="21" t="s">
        <v>316</v>
      </c>
      <c r="I62" s="73" t="s">
        <v>698</v>
      </c>
      <c r="J62" s="73" t="s">
        <v>78</v>
      </c>
      <c r="K62" s="21" t="s">
        <v>78</v>
      </c>
      <c r="L62" s="21" t="s">
        <v>317</v>
      </c>
      <c r="M62" s="143" t="s">
        <v>115</v>
      </c>
      <c r="N62" s="22" t="s">
        <v>79</v>
      </c>
      <c r="O62" s="23" t="s">
        <v>80</v>
      </c>
      <c r="P62" s="22"/>
      <c r="Q62" s="22" t="s">
        <v>153</v>
      </c>
      <c r="R62" s="143" t="s">
        <v>697</v>
      </c>
      <c r="S62" s="95" t="s">
        <v>138</v>
      </c>
      <c r="T62" s="86" t="s">
        <v>138</v>
      </c>
      <c r="U62" s="87" t="s">
        <v>138</v>
      </c>
      <c r="V62" s="94" t="s">
        <v>138</v>
      </c>
      <c r="W62" s="22" t="s">
        <v>138</v>
      </c>
      <c r="X62" s="22" t="s">
        <v>138</v>
      </c>
      <c r="Y62" s="70" t="s">
        <v>138</v>
      </c>
      <c r="Z62" s="32" t="s">
        <v>138</v>
      </c>
      <c r="AA62" s="22" t="s">
        <v>138</v>
      </c>
      <c r="AB62" s="22" t="s">
        <v>138</v>
      </c>
      <c r="AC62" s="70" t="s">
        <v>138</v>
      </c>
      <c r="AD62" s="32" t="s">
        <v>138</v>
      </c>
    </row>
    <row r="63" spans="1:30" x14ac:dyDescent="0.25">
      <c r="M63" s="13"/>
      <c r="N63" s="13"/>
    </row>
    <row r="64" spans="1:30" x14ac:dyDescent="0.25">
      <c r="M64" s="13"/>
      <c r="N64" s="13"/>
    </row>
    <row r="65" spans="13:14" x14ac:dyDescent="0.25">
      <c r="M65" s="13"/>
      <c r="N65" s="13"/>
    </row>
    <row r="66" spans="13:14" x14ac:dyDescent="0.25">
      <c r="M66" s="13"/>
      <c r="N66" s="13"/>
    </row>
    <row r="67" spans="13:14" x14ac:dyDescent="0.25">
      <c r="M67" s="13"/>
      <c r="N67" s="13"/>
    </row>
    <row r="68" spans="13:14" x14ac:dyDescent="0.25">
      <c r="M68" s="13"/>
      <c r="N68" s="13"/>
    </row>
    <row r="69" spans="13:14" x14ac:dyDescent="0.25">
      <c r="M69" s="13"/>
      <c r="N69" s="13"/>
    </row>
    <row r="70" spans="13:14" x14ac:dyDescent="0.25">
      <c r="M70" s="13"/>
      <c r="N70" s="13"/>
    </row>
    <row r="71" spans="13:14" x14ac:dyDescent="0.25">
      <c r="M71" s="13"/>
      <c r="N71" s="13"/>
    </row>
    <row r="72" spans="13:14" x14ac:dyDescent="0.25">
      <c r="M72" s="13"/>
      <c r="N72" s="13"/>
    </row>
    <row r="73" spans="13:14" x14ac:dyDescent="0.25">
      <c r="M73" s="13"/>
      <c r="N73" s="13"/>
    </row>
    <row r="74" spans="13:14" x14ac:dyDescent="0.25">
      <c r="M74" s="13"/>
      <c r="N74" s="13"/>
    </row>
    <row r="75" spans="13:14" x14ac:dyDescent="0.25">
      <c r="M75" s="13"/>
      <c r="N75" s="13"/>
    </row>
    <row r="76" spans="13:14" x14ac:dyDescent="0.25">
      <c r="M76" s="13"/>
      <c r="N76" s="13"/>
    </row>
    <row r="77" spans="13:14" x14ac:dyDescent="0.25">
      <c r="M77" s="13"/>
      <c r="N77" s="13"/>
    </row>
    <row r="78" spans="13:14" x14ac:dyDescent="0.25">
      <c r="M78" s="13"/>
      <c r="N78" s="13"/>
    </row>
    <row r="79" spans="13:14" x14ac:dyDescent="0.25">
      <c r="M79" s="13"/>
      <c r="N79" s="13"/>
    </row>
    <row r="80" spans="13:14" x14ac:dyDescent="0.25">
      <c r="M80" s="13"/>
      <c r="N80" s="13"/>
    </row>
    <row r="81" spans="13:14" x14ac:dyDescent="0.25">
      <c r="M81" s="13"/>
      <c r="N81" s="13"/>
    </row>
    <row r="82" spans="13:14" x14ac:dyDescent="0.25">
      <c r="M82" s="13"/>
      <c r="N82" s="13"/>
    </row>
    <row r="83" spans="13:14" x14ac:dyDescent="0.25">
      <c r="M83" s="13"/>
      <c r="N83" s="13"/>
    </row>
    <row r="84" spans="13:14" x14ac:dyDescent="0.25">
      <c r="M84" s="13"/>
      <c r="N84" s="13"/>
    </row>
    <row r="85" spans="13:14" x14ac:dyDescent="0.25">
      <c r="M85" s="13"/>
      <c r="N85" s="13"/>
    </row>
    <row r="86" spans="13:14" x14ac:dyDescent="0.25">
      <c r="M86" s="13"/>
      <c r="N86" s="13"/>
    </row>
    <row r="87" spans="13:14" x14ac:dyDescent="0.25">
      <c r="M87" s="13"/>
      <c r="N87" s="13"/>
    </row>
    <row r="88" spans="13:14" x14ac:dyDescent="0.25">
      <c r="M88" s="13"/>
      <c r="N88" s="13"/>
    </row>
    <row r="89" spans="13:14" x14ac:dyDescent="0.25">
      <c r="M89" s="13"/>
      <c r="N89" s="13"/>
    </row>
    <row r="90" spans="13:14" x14ac:dyDescent="0.25">
      <c r="M90" s="13"/>
      <c r="N90" s="13"/>
    </row>
    <row r="91" spans="13:14" x14ac:dyDescent="0.25">
      <c r="M91" s="13"/>
      <c r="N91" s="13"/>
    </row>
    <row r="92" spans="13:14" x14ac:dyDescent="0.25">
      <c r="M92" s="13"/>
      <c r="N92" s="13"/>
    </row>
    <row r="93" spans="13:14" x14ac:dyDescent="0.25">
      <c r="M93" s="13"/>
      <c r="N93" s="13"/>
    </row>
    <row r="94" spans="13:14" x14ac:dyDescent="0.25">
      <c r="M94" s="13"/>
      <c r="N94" s="13"/>
    </row>
    <row r="95" spans="13:14" x14ac:dyDescent="0.25">
      <c r="M95" s="13"/>
      <c r="N95" s="13"/>
    </row>
    <row r="96" spans="13:14" x14ac:dyDescent="0.25">
      <c r="M96" s="13"/>
      <c r="N96" s="13"/>
    </row>
    <row r="97" spans="13:14" x14ac:dyDescent="0.25">
      <c r="M97" s="13"/>
      <c r="N97" s="13"/>
    </row>
    <row r="98" spans="13:14" x14ac:dyDescent="0.25">
      <c r="M98" s="13"/>
      <c r="N98" s="13"/>
    </row>
    <row r="99" spans="13:14" x14ac:dyDescent="0.25">
      <c r="M99" s="13"/>
      <c r="N99" s="13"/>
    </row>
    <row r="100" spans="13:14" x14ac:dyDescent="0.25">
      <c r="M100" s="13"/>
      <c r="N100" s="13"/>
    </row>
    <row r="101" spans="13:14" x14ac:dyDescent="0.25">
      <c r="M101" s="13"/>
      <c r="N101" s="13"/>
    </row>
    <row r="102" spans="13:14" x14ac:dyDescent="0.25">
      <c r="M102" s="13"/>
      <c r="N102" s="13"/>
    </row>
    <row r="103" spans="13:14" x14ac:dyDescent="0.25">
      <c r="M103" s="13"/>
      <c r="N103" s="13"/>
    </row>
    <row r="104" spans="13:14" x14ac:dyDescent="0.25">
      <c r="M104" s="13"/>
      <c r="N104" s="13"/>
    </row>
    <row r="105" spans="13:14" x14ac:dyDescent="0.25">
      <c r="M105" s="13"/>
      <c r="N105" s="13"/>
    </row>
    <row r="106" spans="13:14" x14ac:dyDescent="0.25">
      <c r="M106" s="13"/>
      <c r="N106" s="13"/>
    </row>
    <row r="107" spans="13:14" x14ac:dyDescent="0.25">
      <c r="M107" s="13"/>
      <c r="N107" s="13"/>
    </row>
    <row r="108" spans="13:14" x14ac:dyDescent="0.25">
      <c r="M108" s="13"/>
      <c r="N108" s="13"/>
    </row>
    <row r="109" spans="13:14" x14ac:dyDescent="0.25">
      <c r="M109" s="13"/>
      <c r="N109" s="13"/>
    </row>
    <row r="110" spans="13:14" x14ac:dyDescent="0.25">
      <c r="M110" s="13"/>
      <c r="N110" s="13"/>
    </row>
    <row r="111" spans="13:14" x14ac:dyDescent="0.25">
      <c r="M111" s="13"/>
      <c r="N111" s="13"/>
    </row>
    <row r="112" spans="13:14" x14ac:dyDescent="0.25">
      <c r="M112" s="13"/>
      <c r="N112" s="13"/>
    </row>
    <row r="113" spans="13:14" x14ac:dyDescent="0.25">
      <c r="M113" s="13"/>
      <c r="N113" s="13"/>
    </row>
    <row r="114" spans="13:14" x14ac:dyDescent="0.25">
      <c r="M114" s="13"/>
      <c r="N114" s="13"/>
    </row>
    <row r="115" spans="13:14" x14ac:dyDescent="0.25">
      <c r="M115" s="13"/>
      <c r="N115" s="13"/>
    </row>
    <row r="116" spans="13:14" x14ac:dyDescent="0.25">
      <c r="M116" s="13"/>
      <c r="N116" s="13"/>
    </row>
    <row r="117" spans="13:14" x14ac:dyDescent="0.25">
      <c r="M117" s="13"/>
      <c r="N117" s="13"/>
    </row>
    <row r="118" spans="13:14" x14ac:dyDescent="0.25">
      <c r="M118" s="13"/>
      <c r="N118" s="13"/>
    </row>
    <row r="119" spans="13:14" x14ac:dyDescent="0.25">
      <c r="M119" s="13"/>
      <c r="N119" s="13"/>
    </row>
    <row r="120" spans="13:14" x14ac:dyDescent="0.25">
      <c r="M120" s="13"/>
      <c r="N120" s="13"/>
    </row>
    <row r="121" spans="13:14" x14ac:dyDescent="0.25">
      <c r="M121" s="13"/>
      <c r="N121" s="13"/>
    </row>
    <row r="122" spans="13:14" x14ac:dyDescent="0.25">
      <c r="M122" s="13"/>
      <c r="N122" s="13"/>
    </row>
    <row r="123" spans="13:14" x14ac:dyDescent="0.25">
      <c r="M123" s="13"/>
      <c r="N123" s="13"/>
    </row>
  </sheetData>
  <sheetProtection formatCells="0" formatColumns="0" formatRows="0" insertColumns="0" insertRows="0" deleteRows="0" sort="0" autoFilter="0"/>
  <mergeCells count="1">
    <mergeCell ref="A1:G1"/>
  </mergeCells>
  <conditionalFormatting sqref="A3:AD3 K15:AD15 D14 R37:R42 D39:F55 R44:R47 D13:AD13 AA4:AD5 W6:AD10 D4:R10 D15:H15 K30:AD31 D56:H60 K29:T29 V29:AD29 D11:L12 K22:R28 K20:L21 K60:L60 N60:Q60 N11:Q12 S11:AD12 N20:Q21 L32:R32 D17:H36 D16 F16:H16 K16:R19 W17:AD24 W26:AD28 K33:R36 R49:R54 D37:D38 K56:R59">
    <cfRule type="cellIs" dxfId="767" priority="1137" operator="equal">
      <formula>"?"</formula>
    </cfRule>
  </conditionalFormatting>
  <conditionalFormatting sqref="O4">
    <cfRule type="cellIs" dxfId="766" priority="1021" operator="equal">
      <formula>"?"</formula>
    </cfRule>
  </conditionalFormatting>
  <conditionalFormatting sqref="O15:O36 O56:O60">
    <cfRule type="cellIs" dxfId="765" priority="1006" operator="equal">
      <formula>"?"</formula>
    </cfRule>
  </conditionalFormatting>
  <conditionalFormatting sqref="O11">
    <cfRule type="cellIs" dxfId="764" priority="1004" operator="equal">
      <formula>"?"</formula>
    </cfRule>
  </conditionalFormatting>
  <conditionalFormatting sqref="O12">
    <cfRule type="cellIs" dxfId="763" priority="1002" operator="equal">
      <formula>"?"</formula>
    </cfRule>
  </conditionalFormatting>
  <conditionalFormatting sqref="O13">
    <cfRule type="cellIs" dxfId="762" priority="1000" operator="equal">
      <formula>"?"</formula>
    </cfRule>
  </conditionalFormatting>
  <conditionalFormatting sqref="D14">
    <cfRule type="cellIs" dxfId="761" priority="999" operator="equal">
      <formula>"?"</formula>
    </cfRule>
  </conditionalFormatting>
  <conditionalFormatting sqref="O15">
    <cfRule type="cellIs" dxfId="760" priority="996" operator="equal">
      <formula>"?"</formula>
    </cfRule>
  </conditionalFormatting>
  <conditionalFormatting sqref="O16">
    <cfRule type="cellIs" dxfId="759" priority="994" operator="equal">
      <formula>"?"</formula>
    </cfRule>
  </conditionalFormatting>
  <conditionalFormatting sqref="O17">
    <cfRule type="cellIs" dxfId="758" priority="992" operator="equal">
      <formula>"?"</formula>
    </cfRule>
  </conditionalFormatting>
  <conditionalFormatting sqref="O18">
    <cfRule type="cellIs" dxfId="757" priority="990" operator="equal">
      <formula>"?"</formula>
    </cfRule>
  </conditionalFormatting>
  <conditionalFormatting sqref="O19">
    <cfRule type="cellIs" dxfId="756" priority="988" operator="equal">
      <formula>"?"</formula>
    </cfRule>
  </conditionalFormatting>
  <conditionalFormatting sqref="O20">
    <cfRule type="cellIs" dxfId="755" priority="986" operator="equal">
      <formula>"?"</formula>
    </cfRule>
  </conditionalFormatting>
  <conditionalFormatting sqref="O21">
    <cfRule type="cellIs" dxfId="754" priority="984" operator="equal">
      <formula>"?"</formula>
    </cfRule>
  </conditionalFormatting>
  <conditionalFormatting sqref="D22:H22 K22:R22 W22:AD22">
    <cfRule type="cellIs" dxfId="753" priority="981" operator="equal">
      <formula>"?"</formula>
    </cfRule>
  </conditionalFormatting>
  <conditionalFormatting sqref="O22">
    <cfRule type="cellIs" dxfId="752" priority="980" operator="equal">
      <formula>"?"</formula>
    </cfRule>
  </conditionalFormatting>
  <conditionalFormatting sqref="D23:H23 K23:R23 W23:AD23">
    <cfRule type="cellIs" dxfId="751" priority="979" operator="equal">
      <formula>"?"</formula>
    </cfRule>
  </conditionalFormatting>
  <conditionalFormatting sqref="O23">
    <cfRule type="cellIs" dxfId="750" priority="978" operator="equal">
      <formula>"?"</formula>
    </cfRule>
  </conditionalFormatting>
  <conditionalFormatting sqref="D24:H24 K24:R24 W24:AD24">
    <cfRule type="cellIs" dxfId="749" priority="977" operator="equal">
      <formula>"?"</formula>
    </cfRule>
  </conditionalFormatting>
  <conditionalFormatting sqref="O24">
    <cfRule type="cellIs" dxfId="748" priority="976" operator="equal">
      <formula>"?"</formula>
    </cfRule>
  </conditionalFormatting>
  <conditionalFormatting sqref="D25:H25 K25:R25">
    <cfRule type="cellIs" dxfId="747" priority="975" operator="equal">
      <formula>"?"</formula>
    </cfRule>
  </conditionalFormatting>
  <conditionalFormatting sqref="O25">
    <cfRule type="cellIs" dxfId="746" priority="974" operator="equal">
      <formula>"?"</formula>
    </cfRule>
  </conditionalFormatting>
  <conditionalFormatting sqref="D26:H26 K26:R26 W26:AD26">
    <cfRule type="cellIs" dxfId="745" priority="973" operator="equal">
      <formula>"?"</formula>
    </cfRule>
  </conditionalFormatting>
  <conditionalFormatting sqref="O26">
    <cfRule type="cellIs" dxfId="744" priority="972" operator="equal">
      <formula>"?"</formula>
    </cfRule>
  </conditionalFormatting>
  <conditionalFormatting sqref="D27:H27 K27:R27 W27:AD27">
    <cfRule type="cellIs" dxfId="743" priority="971" operator="equal">
      <formula>"?"</formula>
    </cfRule>
  </conditionalFormatting>
  <conditionalFormatting sqref="O27">
    <cfRule type="cellIs" dxfId="742" priority="970" operator="equal">
      <formula>"?"</formula>
    </cfRule>
  </conditionalFormatting>
  <conditionalFormatting sqref="D28:H28 K28:R28 W28:AD28">
    <cfRule type="cellIs" dxfId="741" priority="969" operator="equal">
      <formula>"?"</formula>
    </cfRule>
  </conditionalFormatting>
  <conditionalFormatting sqref="O28">
    <cfRule type="cellIs" dxfId="740" priority="968" operator="equal">
      <formula>"?"</formula>
    </cfRule>
  </conditionalFormatting>
  <conditionalFormatting sqref="D29:H29 K29:T29 V29:AD29">
    <cfRule type="cellIs" dxfId="739" priority="967" operator="equal">
      <formula>"?"</formula>
    </cfRule>
  </conditionalFormatting>
  <conditionalFormatting sqref="O29">
    <cfRule type="cellIs" dxfId="738" priority="966" operator="equal">
      <formula>"?"</formula>
    </cfRule>
  </conditionalFormatting>
  <conditionalFormatting sqref="D30:H30 K30:AD30">
    <cfRule type="cellIs" dxfId="737" priority="965" operator="equal">
      <formula>"?"</formula>
    </cfRule>
  </conditionalFormatting>
  <conditionalFormatting sqref="O30">
    <cfRule type="cellIs" dxfId="736" priority="964" operator="equal">
      <formula>"?"</formula>
    </cfRule>
  </conditionalFormatting>
  <conditionalFormatting sqref="D31:H31 K31:AD31">
    <cfRule type="cellIs" dxfId="735" priority="963" operator="equal">
      <formula>"?"</formula>
    </cfRule>
  </conditionalFormatting>
  <conditionalFormatting sqref="O31">
    <cfRule type="cellIs" dxfId="734" priority="962" operator="equal">
      <formula>"?"</formula>
    </cfRule>
  </conditionalFormatting>
  <conditionalFormatting sqref="D32:H32 L32:R32">
    <cfRule type="cellIs" dxfId="733" priority="961" operator="equal">
      <formula>"?"</formula>
    </cfRule>
  </conditionalFormatting>
  <conditionalFormatting sqref="O32">
    <cfRule type="cellIs" dxfId="732" priority="960" operator="equal">
      <formula>"?"</formula>
    </cfRule>
  </conditionalFormatting>
  <conditionalFormatting sqref="D33:H33 K33:R33">
    <cfRule type="cellIs" dxfId="731" priority="959" operator="equal">
      <formula>"?"</formula>
    </cfRule>
  </conditionalFormatting>
  <conditionalFormatting sqref="O33">
    <cfRule type="cellIs" dxfId="730" priority="958" operator="equal">
      <formula>"?"</formula>
    </cfRule>
  </conditionalFormatting>
  <conditionalFormatting sqref="D34:H34 K34:R34">
    <cfRule type="cellIs" dxfId="729" priority="957" operator="equal">
      <formula>"?"</formula>
    </cfRule>
  </conditionalFormatting>
  <conditionalFormatting sqref="O34">
    <cfRule type="cellIs" dxfId="728" priority="956" operator="equal">
      <formula>"?"</formula>
    </cfRule>
  </conditionalFormatting>
  <conditionalFormatting sqref="D35:H35 K35:R35">
    <cfRule type="cellIs" dxfId="727" priority="955" operator="equal">
      <formula>"?"</formula>
    </cfRule>
  </conditionalFormatting>
  <conditionalFormatting sqref="O35">
    <cfRule type="cellIs" dxfId="726" priority="954" operator="equal">
      <formula>"?"</formula>
    </cfRule>
  </conditionalFormatting>
  <conditionalFormatting sqref="D36:H36 K36:R36">
    <cfRule type="cellIs" dxfId="725" priority="953" operator="equal">
      <formula>"?"</formula>
    </cfRule>
  </conditionalFormatting>
  <conditionalFormatting sqref="O36">
    <cfRule type="cellIs" dxfId="724" priority="952" operator="equal">
      <formula>"?"</formula>
    </cfRule>
  </conditionalFormatting>
  <conditionalFormatting sqref="D37 R37">
    <cfRule type="cellIs" dxfId="723" priority="951" operator="equal">
      <formula>"?"</formula>
    </cfRule>
  </conditionalFormatting>
  <conditionalFormatting sqref="D38 R38">
    <cfRule type="cellIs" dxfId="722" priority="949" operator="equal">
      <formula>"?"</formula>
    </cfRule>
  </conditionalFormatting>
  <conditionalFormatting sqref="D39:F39 R39">
    <cfRule type="cellIs" dxfId="721" priority="947" operator="equal">
      <formula>"?"</formula>
    </cfRule>
  </conditionalFormatting>
  <conditionalFormatting sqref="D40:F40 R40">
    <cfRule type="cellIs" dxfId="720" priority="945" operator="equal">
      <formula>"?"</formula>
    </cfRule>
  </conditionalFormatting>
  <conditionalFormatting sqref="D41:F41 R41">
    <cfRule type="cellIs" dxfId="719" priority="943" operator="equal">
      <formula>"?"</formula>
    </cfRule>
  </conditionalFormatting>
  <conditionalFormatting sqref="D42:F43 R42">
    <cfRule type="cellIs" dxfId="718" priority="941" operator="equal">
      <formula>"?"</formula>
    </cfRule>
  </conditionalFormatting>
  <conditionalFormatting sqref="R44:R47 D44:F55 D56:H60 K60:L60 N60:Q60 R49:R54 K56:R59">
    <cfRule type="cellIs" dxfId="717" priority="939" operator="equal">
      <formula>"?"</formula>
    </cfRule>
  </conditionalFormatting>
  <conditionalFormatting sqref="O56:O60">
    <cfRule type="cellIs" dxfId="716" priority="938" operator="equal">
      <formula>"?"</formula>
    </cfRule>
  </conditionalFormatting>
  <conditionalFormatting sqref="O12">
    <cfRule type="cellIs" dxfId="715" priority="937" operator="equal">
      <formula>"?"</formula>
    </cfRule>
  </conditionalFormatting>
  <conditionalFormatting sqref="D49:F52 R49:R52">
    <cfRule type="cellIs" dxfId="714" priority="824" operator="equal">
      <formula>"?"</formula>
    </cfRule>
  </conditionalFormatting>
  <conditionalFormatting sqref="I56:J60">
    <cfRule type="cellIs" dxfId="713" priority="934" operator="equal">
      <formula>"?"</formula>
    </cfRule>
  </conditionalFormatting>
  <conditionalFormatting sqref="I36:J36">
    <cfRule type="cellIs" dxfId="712" priority="933" operator="equal">
      <formula>"?"</formula>
    </cfRule>
  </conditionalFormatting>
  <conditionalFormatting sqref="I35:J35">
    <cfRule type="cellIs" dxfId="711" priority="932" operator="equal">
      <formula>"?"</formula>
    </cfRule>
  </conditionalFormatting>
  <conditionalFormatting sqref="I34:J34">
    <cfRule type="cellIs" dxfId="710" priority="931" operator="equal">
      <formula>"?"</formula>
    </cfRule>
  </conditionalFormatting>
  <conditionalFormatting sqref="I33:J33">
    <cfRule type="cellIs" dxfId="709" priority="930" operator="equal">
      <formula>"?"</formula>
    </cfRule>
  </conditionalFormatting>
  <conditionalFormatting sqref="I32:J32">
    <cfRule type="cellIs" dxfId="708" priority="929" operator="equal">
      <formula>"?"</formula>
    </cfRule>
  </conditionalFormatting>
  <conditionalFormatting sqref="I15:J31">
    <cfRule type="cellIs" dxfId="707" priority="926" operator="equal">
      <formula>"?"</formula>
    </cfRule>
  </conditionalFormatting>
  <conditionalFormatting sqref="I35:J36 I56:J60">
    <cfRule type="cellIs" dxfId="706" priority="925" operator="equal">
      <formula>"?"</formula>
    </cfRule>
  </conditionalFormatting>
  <conditionalFormatting sqref="I33:J33">
    <cfRule type="cellIs" dxfId="705" priority="923" operator="equal">
      <formula>"?"</formula>
    </cfRule>
  </conditionalFormatting>
  <conditionalFormatting sqref="I34:J34">
    <cfRule type="cellIs" dxfId="704" priority="922" operator="equal">
      <formula>"?"</formula>
    </cfRule>
  </conditionalFormatting>
  <conditionalFormatting sqref="I32:J32">
    <cfRule type="cellIs" dxfId="703" priority="921" operator="equal">
      <formula>"?"</formula>
    </cfRule>
  </conditionalFormatting>
  <conditionalFormatting sqref="I31:J31">
    <cfRule type="cellIs" dxfId="702" priority="920" operator="equal">
      <formula>"?"</formula>
    </cfRule>
  </conditionalFormatting>
  <conditionalFormatting sqref="I30:J30">
    <cfRule type="cellIs" dxfId="701" priority="919" operator="equal">
      <formula>"?"</formula>
    </cfRule>
  </conditionalFormatting>
  <conditionalFormatting sqref="I29:J29">
    <cfRule type="cellIs" dxfId="700" priority="918" operator="equal">
      <formula>"?"</formula>
    </cfRule>
  </conditionalFormatting>
  <conditionalFormatting sqref="I28:J28">
    <cfRule type="cellIs" dxfId="699" priority="917" operator="equal">
      <formula>"?"</formula>
    </cfRule>
  </conditionalFormatting>
  <conditionalFormatting sqref="I56:J60">
    <cfRule type="cellIs" dxfId="698" priority="916" operator="equal">
      <formula>"?"</formula>
    </cfRule>
  </conditionalFormatting>
  <conditionalFormatting sqref="D45:F45 R45">
    <cfRule type="cellIs" dxfId="697" priority="915" operator="equal">
      <formula>"?"</formula>
    </cfRule>
  </conditionalFormatting>
  <conditionalFormatting sqref="D49:F52 R49:R52">
    <cfRule type="cellIs" dxfId="696" priority="826" operator="equal">
      <formula>"?"</formula>
    </cfRule>
  </conditionalFormatting>
  <conditionalFormatting sqref="D45:F45 R45">
    <cfRule type="cellIs" dxfId="695" priority="913" operator="equal">
      <formula>"?"</formula>
    </cfRule>
  </conditionalFormatting>
  <conditionalFormatting sqref="R46:R47 D46:F55 D56:H60 K60:L60 N60:Q60 R49:R54 K56:R59">
    <cfRule type="cellIs" dxfId="694" priority="910" operator="equal">
      <formula>"?"</formula>
    </cfRule>
  </conditionalFormatting>
  <conditionalFormatting sqref="O56:O60">
    <cfRule type="cellIs" dxfId="693" priority="909" operator="equal">
      <formula>"?"</formula>
    </cfRule>
  </conditionalFormatting>
  <conditionalFormatting sqref="R46:R47 D46:F55 D56:H60 K60:L60 N60:Q60 R49:R54 K56:R59">
    <cfRule type="cellIs" dxfId="692" priority="908" operator="equal">
      <formula>"?"</formula>
    </cfRule>
  </conditionalFormatting>
  <conditionalFormatting sqref="O56:O60">
    <cfRule type="cellIs" dxfId="691" priority="907" operator="equal">
      <formula>"?"</formula>
    </cfRule>
  </conditionalFormatting>
  <conditionalFormatting sqref="I56:J60">
    <cfRule type="cellIs" dxfId="690" priority="906" operator="equal">
      <formula>"?"</formula>
    </cfRule>
  </conditionalFormatting>
  <conditionalFormatting sqref="R47 D47:F48">
    <cfRule type="cellIs" dxfId="689" priority="895" operator="equal">
      <formula>"?"</formula>
    </cfRule>
  </conditionalFormatting>
  <conditionalFormatting sqref="R47 D47:F48">
    <cfRule type="cellIs" dxfId="687" priority="893" operator="equal">
      <formula>"?"</formula>
    </cfRule>
  </conditionalFormatting>
  <conditionalFormatting sqref="R47 D47:F48">
    <cfRule type="cellIs" dxfId="685" priority="890" operator="equal">
      <formula>"?"</formula>
    </cfRule>
  </conditionalFormatting>
  <conditionalFormatting sqref="R47 D47:F48">
    <cfRule type="cellIs" dxfId="684" priority="888" operator="equal">
      <formula>"?"</formula>
    </cfRule>
  </conditionalFormatting>
  <conditionalFormatting sqref="R53:R54 D53:F55 D56:H60 K60:L60 N60:Q60 K56:R59">
    <cfRule type="cellIs" dxfId="680" priority="699" operator="equal">
      <formula>"?"</formula>
    </cfRule>
  </conditionalFormatting>
  <conditionalFormatting sqref="O56:O60">
    <cfRule type="cellIs" dxfId="679" priority="698" operator="equal">
      <formula>"?"</formula>
    </cfRule>
  </conditionalFormatting>
  <conditionalFormatting sqref="R53:R54 D53:F55 D56:H60 K60:L60 N60:Q60 K56:R59">
    <cfRule type="cellIs" dxfId="678" priority="697" operator="equal">
      <formula>"?"</formula>
    </cfRule>
  </conditionalFormatting>
  <conditionalFormatting sqref="O56:O60">
    <cfRule type="cellIs" dxfId="677" priority="696" operator="equal">
      <formula>"?"</formula>
    </cfRule>
  </conditionalFormatting>
  <conditionalFormatting sqref="I56:I60">
    <cfRule type="cellIs" dxfId="671" priority="690" operator="equal">
      <formula>"?"</formula>
    </cfRule>
  </conditionalFormatting>
  <conditionalFormatting sqref="I56:I60">
    <cfRule type="cellIs" dxfId="670" priority="689" operator="equal">
      <formula>"?"</formula>
    </cfRule>
  </conditionalFormatting>
  <conditionalFormatting sqref="J56:J60">
    <cfRule type="cellIs" dxfId="669" priority="688" operator="equal">
      <formula>"?"</formula>
    </cfRule>
  </conditionalFormatting>
  <conditionalFormatting sqref="J56:J60">
    <cfRule type="cellIs" dxfId="668" priority="687" operator="equal">
      <formula>"?"</formula>
    </cfRule>
  </conditionalFormatting>
  <conditionalFormatting sqref="G14:R14">
    <cfRule type="cellIs" dxfId="667" priority="657" operator="equal">
      <formula>"?"</formula>
    </cfRule>
  </conditionalFormatting>
  <conditionalFormatting sqref="O14">
    <cfRule type="cellIs" dxfId="666" priority="656" operator="equal">
      <formula>"?"</formula>
    </cfRule>
  </conditionalFormatting>
  <conditionalFormatting sqref="O38">
    <cfRule type="cellIs" dxfId="663" priority="653" operator="equal">
      <formula>"?"</formula>
    </cfRule>
  </conditionalFormatting>
  <conditionalFormatting sqref="G39:H39 K39:Q39">
    <cfRule type="cellIs" dxfId="662" priority="652" operator="equal">
      <formula>"?"</formula>
    </cfRule>
  </conditionalFormatting>
  <conditionalFormatting sqref="I37:J39 K37:Q41 G37:H41">
    <cfRule type="cellIs" dxfId="661" priority="655" operator="equal">
      <formula>"?"</formula>
    </cfRule>
  </conditionalFormatting>
  <conditionalFormatting sqref="O37">
    <cfRule type="cellIs" dxfId="660" priority="654" operator="equal">
      <formula>"?"</formula>
    </cfRule>
  </conditionalFormatting>
  <conditionalFormatting sqref="O40">
    <cfRule type="cellIs" dxfId="659" priority="649" operator="equal">
      <formula>"?"</formula>
    </cfRule>
  </conditionalFormatting>
  <conditionalFormatting sqref="G41:H41 K41:Q41">
    <cfRule type="cellIs" dxfId="658" priority="648" operator="equal">
      <formula>"?"</formula>
    </cfRule>
  </conditionalFormatting>
  <conditionalFormatting sqref="O39">
    <cfRule type="cellIs" dxfId="657" priority="651" operator="equal">
      <formula>"?"</formula>
    </cfRule>
  </conditionalFormatting>
  <conditionalFormatting sqref="G40:H40 K40:Q40">
    <cfRule type="cellIs" dxfId="656" priority="650" operator="equal">
      <formula>"?"</formula>
    </cfRule>
  </conditionalFormatting>
  <conditionalFormatting sqref="L48">
    <cfRule type="cellIs" dxfId="643" priority="541" operator="equal">
      <formula>"?"</formula>
    </cfRule>
  </conditionalFormatting>
  <conditionalFormatting sqref="L43">
    <cfRule type="cellIs" dxfId="642" priority="537" operator="equal">
      <formula>"?"</formula>
    </cfRule>
  </conditionalFormatting>
  <conditionalFormatting sqref="O41">
    <cfRule type="cellIs" dxfId="641" priority="647" operator="equal">
      <formula>"?"</formula>
    </cfRule>
  </conditionalFormatting>
  <conditionalFormatting sqref="I41:J41">
    <cfRule type="cellIs" dxfId="640" priority="646" operator="equal">
      <formula>"?"</formula>
    </cfRule>
  </conditionalFormatting>
  <conditionalFormatting sqref="I40:J40">
    <cfRule type="cellIs" dxfId="639" priority="645" operator="equal">
      <formula>"?"</formula>
    </cfRule>
  </conditionalFormatting>
  <conditionalFormatting sqref="I41:J41">
    <cfRule type="cellIs" dxfId="638" priority="644" operator="equal">
      <formula>"?"</formula>
    </cfRule>
  </conditionalFormatting>
  <conditionalFormatting sqref="I40:J40">
    <cfRule type="cellIs" dxfId="637" priority="643" operator="equal">
      <formula>"?"</formula>
    </cfRule>
  </conditionalFormatting>
  <conditionalFormatting sqref="I39:J39">
    <cfRule type="cellIs" dxfId="636" priority="642" operator="equal">
      <formula>"?"</formula>
    </cfRule>
  </conditionalFormatting>
  <conditionalFormatting sqref="L41">
    <cfRule type="cellIs" dxfId="635" priority="641" operator="equal">
      <formula>"?"</formula>
    </cfRule>
  </conditionalFormatting>
  <conditionalFormatting sqref="G42:H42 K42:Q42 G44:Q47">
    <cfRule type="cellIs" dxfId="630" priority="624" operator="equal">
      <formula>"?"</formula>
    </cfRule>
  </conditionalFormatting>
  <conditionalFormatting sqref="G42:H42 K42:Q42">
    <cfRule type="cellIs" dxfId="629" priority="623" operator="equal">
      <formula>"?"</formula>
    </cfRule>
  </conditionalFormatting>
  <conditionalFormatting sqref="O42">
    <cfRule type="cellIs" dxfId="628" priority="622" operator="equal">
      <formula>"?"</formula>
    </cfRule>
  </conditionalFormatting>
  <conditionalFormatting sqref="G44:H44 K44:Q44">
    <cfRule type="cellIs" dxfId="627" priority="621" operator="equal">
      <formula>"?"</formula>
    </cfRule>
  </conditionalFormatting>
  <conditionalFormatting sqref="O44">
    <cfRule type="cellIs" dxfId="626" priority="620" operator="equal">
      <formula>"?"</formula>
    </cfRule>
  </conditionalFormatting>
  <conditionalFormatting sqref="G45:H45 K45:Q45">
    <cfRule type="cellIs" dxfId="625" priority="619" operator="equal">
      <formula>"?"</formula>
    </cfRule>
  </conditionalFormatting>
  <conditionalFormatting sqref="O45">
    <cfRule type="cellIs" dxfId="624" priority="618" operator="equal">
      <formula>"?"</formula>
    </cfRule>
  </conditionalFormatting>
  <conditionalFormatting sqref="G46:H46 K46:Q46">
    <cfRule type="cellIs" dxfId="623" priority="617" operator="equal">
      <formula>"?"</formula>
    </cfRule>
  </conditionalFormatting>
  <conditionalFormatting sqref="O46">
    <cfRule type="cellIs" dxfId="622" priority="616" operator="equal">
      <formula>"?"</formula>
    </cfRule>
  </conditionalFormatting>
  <conditionalFormatting sqref="G47:H47 K47:Q47">
    <cfRule type="cellIs" dxfId="621" priority="615" operator="equal">
      <formula>"?"</formula>
    </cfRule>
  </conditionalFormatting>
  <conditionalFormatting sqref="O47">
    <cfRule type="cellIs" dxfId="620" priority="614" operator="equal">
      <formula>"?"</formula>
    </cfRule>
  </conditionalFormatting>
  <conditionalFormatting sqref="I46:J46">
    <cfRule type="cellIs" dxfId="619" priority="613" operator="equal">
      <formula>"?"</formula>
    </cfRule>
  </conditionalFormatting>
  <conditionalFormatting sqref="I45:J45">
    <cfRule type="cellIs" dxfId="618" priority="612" operator="equal">
      <formula>"?"</formula>
    </cfRule>
  </conditionalFormatting>
  <conditionalFormatting sqref="I44:J44">
    <cfRule type="cellIs" dxfId="617" priority="611" operator="equal">
      <formula>"?"</formula>
    </cfRule>
  </conditionalFormatting>
  <conditionalFormatting sqref="I42:J42">
    <cfRule type="cellIs" dxfId="616" priority="610" operator="equal">
      <formula>"?"</formula>
    </cfRule>
  </conditionalFormatting>
  <conditionalFormatting sqref="I42:J42">
    <cfRule type="cellIs" dxfId="615" priority="609" operator="equal">
      <formula>"?"</formula>
    </cfRule>
  </conditionalFormatting>
  <conditionalFormatting sqref="L42">
    <cfRule type="cellIs" dxfId="614" priority="608" operator="equal">
      <formula>"?"</formula>
    </cfRule>
  </conditionalFormatting>
  <conditionalFormatting sqref="L44">
    <cfRule type="cellIs" dxfId="613" priority="607" operator="equal">
      <formula>"?"</formula>
    </cfRule>
  </conditionalFormatting>
  <conditionalFormatting sqref="L45">
    <cfRule type="cellIs" dxfId="612" priority="606" operator="equal">
      <formula>"?"</formula>
    </cfRule>
  </conditionalFormatting>
  <conditionalFormatting sqref="L46">
    <cfRule type="cellIs" dxfId="611" priority="605" operator="equal">
      <formula>"?"</formula>
    </cfRule>
  </conditionalFormatting>
  <conditionalFormatting sqref="T46:T48">
    <cfRule type="cellIs" dxfId="610" priority="604" operator="equal">
      <formula>"?"</formula>
    </cfRule>
  </conditionalFormatting>
  <conditionalFormatting sqref="T46">
    <cfRule type="cellIs" dxfId="606" priority="600" operator="equal">
      <formula>"?"</formula>
    </cfRule>
  </conditionalFormatting>
  <conditionalFormatting sqref="T47:T48">
    <cfRule type="cellIs" dxfId="605" priority="599" operator="equal">
      <formula>"?"</formula>
    </cfRule>
  </conditionalFormatting>
  <conditionalFormatting sqref="U46:V48">
    <cfRule type="cellIs" dxfId="604" priority="598" operator="equal">
      <formula>"?"</formula>
    </cfRule>
  </conditionalFormatting>
  <conditionalFormatting sqref="U46:V46">
    <cfRule type="cellIs" dxfId="600" priority="594" operator="equal">
      <formula>"?"</formula>
    </cfRule>
  </conditionalFormatting>
  <conditionalFormatting sqref="U47:V48">
    <cfRule type="cellIs" dxfId="599" priority="593" operator="equal">
      <formula>"?"</formula>
    </cfRule>
  </conditionalFormatting>
  <conditionalFormatting sqref="W46:AD48">
    <cfRule type="cellIs" dxfId="598" priority="592" operator="equal">
      <formula>"?"</formula>
    </cfRule>
  </conditionalFormatting>
  <conditionalFormatting sqref="W46:AD46">
    <cfRule type="cellIs" dxfId="594" priority="588" operator="equal">
      <formula>"?"</formula>
    </cfRule>
  </conditionalFormatting>
  <conditionalFormatting sqref="W47:AD48">
    <cfRule type="cellIs" dxfId="593" priority="587" operator="equal">
      <formula>"?"</formula>
    </cfRule>
  </conditionalFormatting>
  <conditionalFormatting sqref="G49:Q53">
    <cfRule type="cellIs" dxfId="592" priority="586" operator="equal">
      <formula>"?"</formula>
    </cfRule>
  </conditionalFormatting>
  <conditionalFormatting sqref="G49:H49 K49:Q49">
    <cfRule type="cellIs" dxfId="591" priority="585" operator="equal">
      <formula>"?"</formula>
    </cfRule>
  </conditionalFormatting>
  <conditionalFormatting sqref="O49">
    <cfRule type="cellIs" dxfId="590" priority="584" operator="equal">
      <formula>"?"</formula>
    </cfRule>
  </conditionalFormatting>
  <conditionalFormatting sqref="I51">
    <cfRule type="cellIs" dxfId="589" priority="583" operator="equal">
      <formula>"?"</formula>
    </cfRule>
  </conditionalFormatting>
  <conditionalFormatting sqref="I51">
    <cfRule type="cellIs" dxfId="588" priority="582" operator="equal">
      <formula>"?"</formula>
    </cfRule>
  </conditionalFormatting>
  <conditionalFormatting sqref="J51">
    <cfRule type="cellIs" dxfId="587" priority="581" operator="equal">
      <formula>"?"</formula>
    </cfRule>
  </conditionalFormatting>
  <conditionalFormatting sqref="J51">
    <cfRule type="cellIs" dxfId="586" priority="580" operator="equal">
      <formula>"?"</formula>
    </cfRule>
  </conditionalFormatting>
  <conditionalFormatting sqref="G54:Q54">
    <cfRule type="cellIs" dxfId="585" priority="579" operator="equal">
      <formula>"?"</formula>
    </cfRule>
  </conditionalFormatting>
  <conditionalFormatting sqref="L49">
    <cfRule type="cellIs" dxfId="584" priority="578" operator="equal">
      <formula>"?"</formula>
    </cfRule>
  </conditionalFormatting>
  <conditionalFormatting sqref="L50">
    <cfRule type="cellIs" dxfId="583" priority="577" operator="equal">
      <formula>"?"</formula>
    </cfRule>
  </conditionalFormatting>
  <conditionalFormatting sqref="L51">
    <cfRule type="cellIs" dxfId="582" priority="576" operator="equal">
      <formula>"?"</formula>
    </cfRule>
  </conditionalFormatting>
  <conditionalFormatting sqref="L52">
    <cfRule type="cellIs" dxfId="581" priority="575" operator="equal">
      <formula>"?"</formula>
    </cfRule>
  </conditionalFormatting>
  <conditionalFormatting sqref="L53">
    <cfRule type="cellIs" dxfId="580" priority="574" operator="equal">
      <formula>"?"</formula>
    </cfRule>
  </conditionalFormatting>
  <conditionalFormatting sqref="O55:P55 G55 I55:L55">
    <cfRule type="cellIs" dxfId="560" priority="552" operator="equal">
      <formula>"?"</formula>
    </cfRule>
  </conditionalFormatting>
  <conditionalFormatting sqref="N55">
    <cfRule type="cellIs" dxfId="559" priority="551" operator="equal">
      <formula>"?"</formula>
    </cfRule>
  </conditionalFormatting>
  <conditionalFormatting sqref="Q55">
    <cfRule type="cellIs" dxfId="558" priority="550" operator="equal">
      <formula>"?"</formula>
    </cfRule>
  </conditionalFormatting>
  <conditionalFormatting sqref="G48 I48:R48">
    <cfRule type="cellIs" dxfId="553" priority="544" operator="equal">
      <formula>"?"</formula>
    </cfRule>
  </conditionalFormatting>
  <conditionalFormatting sqref="G48 K48:R48">
    <cfRule type="cellIs" dxfId="552" priority="543" operator="equal">
      <formula>"?"</formula>
    </cfRule>
  </conditionalFormatting>
  <conditionalFormatting sqref="O48">
    <cfRule type="cellIs" dxfId="551" priority="542" operator="equal">
      <formula>"?"</formula>
    </cfRule>
  </conditionalFormatting>
  <conditionalFormatting sqref="G43:R43">
    <cfRule type="cellIs" dxfId="550" priority="540" operator="equal">
      <formula>"?"</formula>
    </cfRule>
  </conditionalFormatting>
  <conditionalFormatting sqref="G43:H43 K43:R43">
    <cfRule type="cellIs" dxfId="549" priority="539" operator="equal">
      <formula>"?"</formula>
    </cfRule>
  </conditionalFormatting>
  <conditionalFormatting sqref="O43">
    <cfRule type="cellIs" dxfId="548" priority="538" operator="equal">
      <formula>"?"</formula>
    </cfRule>
  </conditionalFormatting>
  <conditionalFormatting sqref="H48">
    <cfRule type="cellIs" dxfId="541" priority="530" operator="equal">
      <formula>"?"</formula>
    </cfRule>
  </conditionalFormatting>
  <conditionalFormatting sqref="H48">
    <cfRule type="cellIs" dxfId="540" priority="529" operator="equal">
      <formula>"?"</formula>
    </cfRule>
  </conditionalFormatting>
  <conditionalFormatting sqref="S17:T24 S26:T28">
    <cfRule type="cellIs" dxfId="539" priority="528" operator="equal">
      <formula>"?"</formula>
    </cfRule>
  </conditionalFormatting>
  <conditionalFormatting sqref="S18:T18">
    <cfRule type="cellIs" dxfId="538" priority="527" operator="equal">
      <formula>"?"</formula>
    </cfRule>
  </conditionalFormatting>
  <conditionalFormatting sqref="S19:T19">
    <cfRule type="cellIs" dxfId="537" priority="526" operator="equal">
      <formula>"?"</formula>
    </cfRule>
  </conditionalFormatting>
  <conditionalFormatting sqref="S20:T20">
    <cfRule type="cellIs" dxfId="536" priority="525" operator="equal">
      <formula>"?"</formula>
    </cfRule>
  </conditionalFormatting>
  <conditionalFormatting sqref="S21:T21">
    <cfRule type="cellIs" dxfId="535" priority="524" operator="equal">
      <formula>"?"</formula>
    </cfRule>
  </conditionalFormatting>
  <conditionalFormatting sqref="S22:T22">
    <cfRule type="cellIs" dxfId="534" priority="523" operator="equal">
      <formula>"?"</formula>
    </cfRule>
  </conditionalFormatting>
  <conditionalFormatting sqref="S23:T23">
    <cfRule type="cellIs" dxfId="533" priority="522" operator="equal">
      <formula>"?"</formula>
    </cfRule>
  </conditionalFormatting>
  <conditionalFormatting sqref="S24:T24">
    <cfRule type="cellIs" dxfId="532" priority="521" operator="equal">
      <formula>"?"</formula>
    </cfRule>
  </conditionalFormatting>
  <conditionalFormatting sqref="S26:T26">
    <cfRule type="cellIs" dxfId="531" priority="519" operator="equal">
      <formula>"?"</formula>
    </cfRule>
  </conditionalFormatting>
  <conditionalFormatting sqref="S27:T27">
    <cfRule type="cellIs" dxfId="530" priority="518" operator="equal">
      <formula>"?"</formula>
    </cfRule>
  </conditionalFormatting>
  <conditionalFormatting sqref="S28:T28">
    <cfRule type="cellIs" dxfId="529" priority="517" operator="equal">
      <formula>"?"</formula>
    </cfRule>
  </conditionalFormatting>
  <conditionalFormatting sqref="S19:T19">
    <cfRule type="cellIs" dxfId="528" priority="516" operator="equal">
      <formula>"?"</formula>
    </cfRule>
  </conditionalFormatting>
  <conditionalFormatting sqref="S21:T21">
    <cfRule type="cellIs" dxfId="527" priority="515" operator="equal">
      <formula>"?"</formula>
    </cfRule>
  </conditionalFormatting>
  <conditionalFormatting sqref="S22:T22">
    <cfRule type="cellIs" dxfId="526" priority="514" operator="equal">
      <formula>"?"</formula>
    </cfRule>
  </conditionalFormatting>
  <conditionalFormatting sqref="S23:T23">
    <cfRule type="cellIs" dxfId="525" priority="513" operator="equal">
      <formula>"?"</formula>
    </cfRule>
  </conditionalFormatting>
  <conditionalFormatting sqref="S24:T24">
    <cfRule type="cellIs" dxfId="524" priority="512" operator="equal">
      <formula>"?"</formula>
    </cfRule>
  </conditionalFormatting>
  <conditionalFormatting sqref="S27:T27">
    <cfRule type="cellIs" dxfId="523" priority="511" operator="equal">
      <formula>"?"</formula>
    </cfRule>
  </conditionalFormatting>
  <conditionalFormatting sqref="S28:T28">
    <cfRule type="cellIs" dxfId="522" priority="510" operator="equal">
      <formula>"?"</formula>
    </cfRule>
  </conditionalFormatting>
  <conditionalFormatting sqref="U17:V24 U26:V28">
    <cfRule type="cellIs" dxfId="521" priority="509" operator="equal">
      <formula>"?"</formula>
    </cfRule>
  </conditionalFormatting>
  <conditionalFormatting sqref="U18:V18">
    <cfRule type="cellIs" dxfId="520" priority="508" operator="equal">
      <formula>"?"</formula>
    </cfRule>
  </conditionalFormatting>
  <conditionalFormatting sqref="U19:V19">
    <cfRule type="cellIs" dxfId="519" priority="507" operator="equal">
      <formula>"?"</formula>
    </cfRule>
  </conditionalFormatting>
  <conditionalFormatting sqref="U20:V20">
    <cfRule type="cellIs" dxfId="518" priority="506" operator="equal">
      <formula>"?"</formula>
    </cfRule>
  </conditionalFormatting>
  <conditionalFormatting sqref="U21:V21">
    <cfRule type="cellIs" dxfId="517" priority="505" operator="equal">
      <formula>"?"</formula>
    </cfRule>
  </conditionalFormatting>
  <conditionalFormatting sqref="U22:V22">
    <cfRule type="cellIs" dxfId="516" priority="504" operator="equal">
      <formula>"?"</formula>
    </cfRule>
  </conditionalFormatting>
  <conditionalFormatting sqref="U23:V23">
    <cfRule type="cellIs" dxfId="515" priority="503" operator="equal">
      <formula>"?"</formula>
    </cfRule>
  </conditionalFormatting>
  <conditionalFormatting sqref="U24:V24">
    <cfRule type="cellIs" dxfId="514" priority="502" operator="equal">
      <formula>"?"</formula>
    </cfRule>
  </conditionalFormatting>
  <conditionalFormatting sqref="U26:V26">
    <cfRule type="cellIs" dxfId="513" priority="500" operator="equal">
      <formula>"?"</formula>
    </cfRule>
  </conditionalFormatting>
  <conditionalFormatting sqref="U27:V27">
    <cfRule type="cellIs" dxfId="512" priority="499" operator="equal">
      <formula>"?"</formula>
    </cfRule>
  </conditionalFormatting>
  <conditionalFormatting sqref="U28:V28">
    <cfRule type="cellIs" dxfId="511" priority="498" operator="equal">
      <formula>"?"</formula>
    </cfRule>
  </conditionalFormatting>
  <conditionalFormatting sqref="S46">
    <cfRule type="cellIs" dxfId="503" priority="487" operator="equal">
      <formula>"?"</formula>
    </cfRule>
  </conditionalFormatting>
  <conditionalFormatting sqref="S46">
    <cfRule type="cellIs" dxfId="502" priority="486" operator="equal">
      <formula>"?"</formula>
    </cfRule>
  </conditionalFormatting>
  <conditionalFormatting sqref="S47">
    <cfRule type="cellIs" dxfId="501" priority="485" operator="equal">
      <formula>"?"</formula>
    </cfRule>
  </conditionalFormatting>
  <conditionalFormatting sqref="S47">
    <cfRule type="cellIs" dxfId="500" priority="484" operator="equal">
      <formula>"?"</formula>
    </cfRule>
  </conditionalFormatting>
  <conditionalFormatting sqref="S48">
    <cfRule type="cellIs" dxfId="499" priority="483" operator="equal">
      <formula>"?"</formula>
    </cfRule>
  </conditionalFormatting>
  <conditionalFormatting sqref="S48">
    <cfRule type="cellIs" dxfId="498" priority="482" operator="equal">
      <formula>"?"</formula>
    </cfRule>
  </conditionalFormatting>
  <conditionalFormatting sqref="S4:T10">
    <cfRule type="cellIs" dxfId="486" priority="461" operator="equal">
      <formula>"?"</formula>
    </cfRule>
  </conditionalFormatting>
  <conditionalFormatting sqref="S10:T10">
    <cfRule type="cellIs" dxfId="485" priority="460" operator="equal">
      <formula>"?"</formula>
    </cfRule>
  </conditionalFormatting>
  <conditionalFormatting sqref="S10:T10">
    <cfRule type="cellIs" dxfId="484" priority="459" operator="equal">
      <formula>"?"</formula>
    </cfRule>
  </conditionalFormatting>
  <conditionalFormatting sqref="S10:T10">
    <cfRule type="cellIs" dxfId="483" priority="458" operator="equal">
      <formula>"?"</formula>
    </cfRule>
  </conditionalFormatting>
  <conditionalFormatting sqref="U4:V10">
    <cfRule type="cellIs" dxfId="482" priority="457" operator="equal">
      <formula>"?"</formula>
    </cfRule>
  </conditionalFormatting>
  <conditionalFormatting sqref="V10">
    <cfRule type="cellIs" dxfId="481" priority="456" operator="equal">
      <formula>"?"</formula>
    </cfRule>
  </conditionalFormatting>
  <conditionalFormatting sqref="U10:V10">
    <cfRule type="cellIs" dxfId="480" priority="455" operator="equal">
      <formula>"?"</formula>
    </cfRule>
  </conditionalFormatting>
  <conditionalFormatting sqref="U10:V10">
    <cfRule type="cellIs" dxfId="479" priority="454" operator="equal">
      <formula>"?"</formula>
    </cfRule>
  </conditionalFormatting>
  <conditionalFormatting sqref="W4:Z5">
    <cfRule type="cellIs" dxfId="478" priority="453" operator="equal">
      <formula>"?"</formula>
    </cfRule>
  </conditionalFormatting>
  <conditionalFormatting sqref="H34">
    <cfRule type="cellIs" dxfId="477" priority="452" operator="equal">
      <formula>"?"</formula>
    </cfRule>
  </conditionalFormatting>
  <conditionalFormatting sqref="H35">
    <cfRule type="cellIs" dxfId="476" priority="451" operator="equal">
      <formula>"?"</formula>
    </cfRule>
  </conditionalFormatting>
  <conditionalFormatting sqref="H36">
    <cfRule type="cellIs" dxfId="475" priority="450" operator="equal">
      <formula>"?"</formula>
    </cfRule>
  </conditionalFormatting>
  <conditionalFormatting sqref="N33">
    <cfRule type="cellIs" dxfId="474" priority="449" operator="equal">
      <formula>"?"</formula>
    </cfRule>
  </conditionalFormatting>
  <conditionalFormatting sqref="N35">
    <cfRule type="cellIs" dxfId="473" priority="448" operator="equal">
      <formula>"?"</formula>
    </cfRule>
  </conditionalFormatting>
  <conditionalFormatting sqref="N36">
    <cfRule type="cellIs" dxfId="472" priority="447" operator="equal">
      <formula>"?"</formula>
    </cfRule>
  </conditionalFormatting>
  <conditionalFormatting sqref="Q30">
    <cfRule type="cellIs" dxfId="471" priority="446" operator="equal">
      <formula>"?"</formula>
    </cfRule>
  </conditionalFormatting>
  <conditionalFormatting sqref="Q31">
    <cfRule type="cellIs" dxfId="470" priority="445" operator="equal">
      <formula>"?"</formula>
    </cfRule>
  </conditionalFormatting>
  <conditionalFormatting sqref="Q32">
    <cfRule type="cellIs" dxfId="469" priority="444" operator="equal">
      <formula>"?"</formula>
    </cfRule>
  </conditionalFormatting>
  <conditionalFormatting sqref="Q33">
    <cfRule type="cellIs" dxfId="468" priority="443" operator="equal">
      <formula>"?"</formula>
    </cfRule>
  </conditionalFormatting>
  <conditionalFormatting sqref="Q34">
    <cfRule type="cellIs" dxfId="467" priority="442" operator="equal">
      <formula>"?"</formula>
    </cfRule>
  </conditionalFormatting>
  <conditionalFormatting sqref="Q35">
    <cfRule type="cellIs" dxfId="466" priority="441" operator="equal">
      <formula>"?"</formula>
    </cfRule>
  </conditionalFormatting>
  <conditionalFormatting sqref="Q36">
    <cfRule type="cellIs" dxfId="465" priority="440" operator="equal">
      <formula>"?"</formula>
    </cfRule>
  </conditionalFormatting>
  <conditionalFormatting sqref="R57">
    <cfRule type="cellIs" dxfId="464" priority="439" operator="equal">
      <formula>"?"</formula>
    </cfRule>
  </conditionalFormatting>
  <conditionalFormatting sqref="U29">
    <cfRule type="cellIs" dxfId="463" priority="438" operator="equal">
      <formula>"?"</formula>
    </cfRule>
  </conditionalFormatting>
  <conditionalFormatting sqref="U29">
    <cfRule type="cellIs" dxfId="462" priority="437" operator="equal">
      <formula>"?"</formula>
    </cfRule>
  </conditionalFormatting>
  <conditionalFormatting sqref="M11">
    <cfRule type="cellIs" dxfId="461" priority="436" operator="equal">
      <formula>"?"</formula>
    </cfRule>
  </conditionalFormatting>
  <conditionalFormatting sqref="M12">
    <cfRule type="cellIs" dxfId="460" priority="435" operator="equal">
      <formula>"?"</formula>
    </cfRule>
  </conditionalFormatting>
  <conditionalFormatting sqref="M20">
    <cfRule type="cellIs" dxfId="459" priority="434" operator="equal">
      <formula>"?"</formula>
    </cfRule>
  </conditionalFormatting>
  <conditionalFormatting sqref="M21">
    <cfRule type="cellIs" dxfId="458" priority="433" operator="equal">
      <formula>"?"</formula>
    </cfRule>
  </conditionalFormatting>
  <conditionalFormatting sqref="M55">
    <cfRule type="cellIs" dxfId="457" priority="432" operator="equal">
      <formula>"?"</formula>
    </cfRule>
  </conditionalFormatting>
  <conditionalFormatting sqref="M60">
    <cfRule type="cellIs" dxfId="456" priority="431" operator="equal">
      <formula>"?"</formula>
    </cfRule>
  </conditionalFormatting>
  <conditionalFormatting sqref="R11">
    <cfRule type="cellIs" dxfId="455" priority="430" operator="equal">
      <formula>"?"</formula>
    </cfRule>
  </conditionalFormatting>
  <conditionalFormatting sqref="R12">
    <cfRule type="cellIs" dxfId="454" priority="429" operator="equal">
      <formula>"?"</formula>
    </cfRule>
  </conditionalFormatting>
  <conditionalFormatting sqref="R20">
    <cfRule type="cellIs" dxfId="453" priority="428" operator="equal">
      <formula>"?"</formula>
    </cfRule>
  </conditionalFormatting>
  <conditionalFormatting sqref="R21">
    <cfRule type="cellIs" dxfId="452" priority="427" operator="equal">
      <formula>"?"</formula>
    </cfRule>
  </conditionalFormatting>
  <conditionalFormatting sqref="R55">
    <cfRule type="cellIs" dxfId="451" priority="426" operator="equal">
      <formula>"?"</formula>
    </cfRule>
  </conditionalFormatting>
  <conditionalFormatting sqref="R60">
    <cfRule type="cellIs" dxfId="450" priority="425" operator="equal">
      <formula>"?"</formula>
    </cfRule>
  </conditionalFormatting>
  <conditionalFormatting sqref="H55">
    <cfRule type="cellIs" dxfId="449" priority="424" operator="equal">
      <formula>"?"</formula>
    </cfRule>
  </conditionalFormatting>
  <conditionalFormatting sqref="K32">
    <cfRule type="cellIs" dxfId="448" priority="423" operator="equal">
      <formula>"?"</formula>
    </cfRule>
  </conditionalFormatting>
  <conditionalFormatting sqref="E37:F38">
    <cfRule type="cellIs" dxfId="301" priority="281" operator="equal">
      <formula>"?"</formula>
    </cfRule>
  </conditionalFormatting>
  <conditionalFormatting sqref="E37">
    <cfRule type="cellIs" dxfId="300" priority="280" operator="equal">
      <formula>"?"</formula>
    </cfRule>
  </conditionalFormatting>
  <conditionalFormatting sqref="F37">
    <cfRule type="cellIs" dxfId="299" priority="279" operator="equal">
      <formula>"?"</formula>
    </cfRule>
  </conditionalFormatting>
  <conditionalFormatting sqref="D61:H62 K61:L62 N61:Q62">
    <cfRule type="cellIs" dxfId="255" priority="245" operator="equal">
      <formula>"?"</formula>
    </cfRule>
  </conditionalFormatting>
  <conditionalFormatting sqref="O61:O62">
    <cfRule type="cellIs" dxfId="254" priority="244" operator="equal">
      <formula>"?"</formula>
    </cfRule>
  </conditionalFormatting>
  <conditionalFormatting sqref="D61:H62 K61:L62 N61:Q62">
    <cfRule type="cellIs" dxfId="253" priority="243" operator="equal">
      <formula>"?"</formula>
    </cfRule>
  </conditionalFormatting>
  <conditionalFormatting sqref="O61:O62">
    <cfRule type="cellIs" dxfId="252" priority="242" operator="equal">
      <formula>"?"</formula>
    </cfRule>
  </conditionalFormatting>
  <conditionalFormatting sqref="I61:J62">
    <cfRule type="cellIs" dxfId="251" priority="241" operator="equal">
      <formula>"?"</formula>
    </cfRule>
  </conditionalFormatting>
  <conditionalFormatting sqref="I61:J62">
    <cfRule type="cellIs" dxfId="250" priority="240" operator="equal">
      <formula>"?"</formula>
    </cfRule>
  </conditionalFormatting>
  <conditionalFormatting sqref="I61:J62">
    <cfRule type="cellIs" dxfId="249" priority="239" operator="equal">
      <formula>"?"</formula>
    </cfRule>
  </conditionalFormatting>
  <conditionalFormatting sqref="D61:H62 K61:L62 N61:Q62">
    <cfRule type="cellIs" dxfId="248" priority="238" operator="equal">
      <formula>"?"</formula>
    </cfRule>
  </conditionalFormatting>
  <conditionalFormatting sqref="O61:O62">
    <cfRule type="cellIs" dxfId="247" priority="237" operator="equal">
      <formula>"?"</formula>
    </cfRule>
  </conditionalFormatting>
  <conditionalFormatting sqref="D61:H62 K61:L62 N61:Q62">
    <cfRule type="cellIs" dxfId="246" priority="236" operator="equal">
      <formula>"?"</formula>
    </cfRule>
  </conditionalFormatting>
  <conditionalFormatting sqref="O61:O62">
    <cfRule type="cellIs" dxfId="245" priority="235" operator="equal">
      <formula>"?"</formula>
    </cfRule>
  </conditionalFormatting>
  <conditionalFormatting sqref="I61:J62">
    <cfRule type="cellIs" dxfId="244" priority="234" operator="equal">
      <formula>"?"</formula>
    </cfRule>
  </conditionalFormatting>
  <conditionalFormatting sqref="D61:H62 K61:L62 N61:Q62">
    <cfRule type="cellIs" dxfId="243" priority="233" operator="equal">
      <formula>"?"</formula>
    </cfRule>
  </conditionalFormatting>
  <conditionalFormatting sqref="O61:O62">
    <cfRule type="cellIs" dxfId="242" priority="232" operator="equal">
      <formula>"?"</formula>
    </cfRule>
  </conditionalFormatting>
  <conditionalFormatting sqref="D61:H62 K61:L62 N61:Q62">
    <cfRule type="cellIs" dxfId="241" priority="231" operator="equal">
      <formula>"?"</formula>
    </cfRule>
  </conditionalFormatting>
  <conditionalFormatting sqref="O61:O62">
    <cfRule type="cellIs" dxfId="240" priority="230" operator="equal">
      <formula>"?"</formula>
    </cfRule>
  </conditionalFormatting>
  <conditionalFormatting sqref="I61:I62">
    <cfRule type="cellIs" dxfId="234" priority="224" operator="equal">
      <formula>"?"</formula>
    </cfRule>
  </conditionalFormatting>
  <conditionalFormatting sqref="I61:I62">
    <cfRule type="cellIs" dxfId="233" priority="223" operator="equal">
      <formula>"?"</formula>
    </cfRule>
  </conditionalFormatting>
  <conditionalFormatting sqref="J61:J62">
    <cfRule type="cellIs" dxfId="232" priority="222" operator="equal">
      <formula>"?"</formula>
    </cfRule>
  </conditionalFormatting>
  <conditionalFormatting sqref="J61:J62">
    <cfRule type="cellIs" dxfId="231" priority="221" operator="equal">
      <formula>"?"</formula>
    </cfRule>
  </conditionalFormatting>
  <conditionalFormatting sqref="M61:M62">
    <cfRule type="cellIs" dxfId="224" priority="214" operator="equal">
      <formula>"?"</formula>
    </cfRule>
  </conditionalFormatting>
  <conditionalFormatting sqref="R61:R62">
    <cfRule type="cellIs" dxfId="223" priority="213" operator="equal">
      <formula>"?"</formula>
    </cfRule>
  </conditionalFormatting>
  <conditionalFormatting sqref="AC14:AD14">
    <cfRule type="cellIs" dxfId="218" priority="212" operator="equal">
      <formula>"?"</formula>
    </cfRule>
  </conditionalFormatting>
  <conditionalFormatting sqref="S14:T14">
    <cfRule type="cellIs" dxfId="217" priority="211" operator="equal">
      <formula>"?"</formula>
    </cfRule>
  </conditionalFormatting>
  <conditionalFormatting sqref="U14:V14">
    <cfRule type="cellIs" dxfId="216" priority="210" operator="equal">
      <formula>"?"</formula>
    </cfRule>
  </conditionalFormatting>
  <conditionalFormatting sqref="Y14:Z14">
    <cfRule type="cellIs" dxfId="215" priority="209" operator="equal">
      <formula>"?"</formula>
    </cfRule>
  </conditionalFormatting>
  <conditionalFormatting sqref="AC16:AD16">
    <cfRule type="cellIs" dxfId="214" priority="208" operator="equal">
      <formula>"?"</formula>
    </cfRule>
  </conditionalFormatting>
  <conditionalFormatting sqref="U16:V16">
    <cfRule type="cellIs" dxfId="212" priority="206" operator="equal">
      <formula>"?"</formula>
    </cfRule>
  </conditionalFormatting>
  <conditionalFormatting sqref="Y16:Z16">
    <cfRule type="cellIs" dxfId="211" priority="205" operator="equal">
      <formula>"?"</formula>
    </cfRule>
  </conditionalFormatting>
  <conditionalFormatting sqref="AA25:AD25">
    <cfRule type="cellIs" dxfId="210" priority="204" operator="equal">
      <formula>"?"</formula>
    </cfRule>
  </conditionalFormatting>
  <conditionalFormatting sqref="S25:T25">
    <cfRule type="cellIs" dxfId="209" priority="203" operator="equal">
      <formula>"?"</formula>
    </cfRule>
  </conditionalFormatting>
  <conditionalFormatting sqref="U25:V25">
    <cfRule type="cellIs" dxfId="208" priority="202" operator="equal">
      <formula>"?"</formula>
    </cfRule>
  </conditionalFormatting>
  <conditionalFormatting sqref="W25:Z25">
    <cfRule type="cellIs" dxfId="207" priority="201" operator="equal">
      <formula>"?"</formula>
    </cfRule>
  </conditionalFormatting>
  <conditionalFormatting sqref="AA32:AD32">
    <cfRule type="cellIs" dxfId="206" priority="200" operator="equal">
      <formula>"?"</formula>
    </cfRule>
  </conditionalFormatting>
  <conditionalFormatting sqref="S32:T32">
    <cfRule type="cellIs" dxfId="205" priority="199" operator="equal">
      <formula>"?"</formula>
    </cfRule>
  </conditionalFormatting>
  <conditionalFormatting sqref="U32:V32">
    <cfRule type="cellIs" dxfId="204" priority="198" operator="equal">
      <formula>"?"</formula>
    </cfRule>
  </conditionalFormatting>
  <conditionalFormatting sqref="W32 Y32:Z32">
    <cfRule type="cellIs" dxfId="203" priority="197" operator="equal">
      <formula>"?"</formula>
    </cfRule>
  </conditionalFormatting>
  <conditionalFormatting sqref="AA33:AD33">
    <cfRule type="cellIs" dxfId="202" priority="196" operator="equal">
      <formula>"?"</formula>
    </cfRule>
  </conditionalFormatting>
  <conditionalFormatting sqref="T33">
    <cfRule type="cellIs" dxfId="201" priority="195" operator="equal">
      <formula>"?"</formula>
    </cfRule>
  </conditionalFormatting>
  <conditionalFormatting sqref="U33:V33">
    <cfRule type="cellIs" dxfId="200" priority="194" operator="equal">
      <formula>"?"</formula>
    </cfRule>
  </conditionalFormatting>
  <conditionalFormatting sqref="W33 Y33:Z33">
    <cfRule type="cellIs" dxfId="199" priority="193" operator="equal">
      <formula>"?"</formula>
    </cfRule>
  </conditionalFormatting>
  <conditionalFormatting sqref="AA34:AD34">
    <cfRule type="cellIs" dxfId="198" priority="192" operator="equal">
      <formula>"?"</formula>
    </cfRule>
  </conditionalFormatting>
  <conditionalFormatting sqref="T34">
    <cfRule type="cellIs" dxfId="197" priority="191" operator="equal">
      <formula>"?"</formula>
    </cfRule>
  </conditionalFormatting>
  <conditionalFormatting sqref="U34:V34">
    <cfRule type="cellIs" dxfId="196" priority="190" operator="equal">
      <formula>"?"</formula>
    </cfRule>
  </conditionalFormatting>
  <conditionalFormatting sqref="W34 Y34:Z34">
    <cfRule type="cellIs" dxfId="195" priority="189" operator="equal">
      <formula>"?"</formula>
    </cfRule>
  </conditionalFormatting>
  <conditionalFormatting sqref="AA35:AD35">
    <cfRule type="cellIs" dxfId="194" priority="188" operator="equal">
      <formula>"?"</formula>
    </cfRule>
  </conditionalFormatting>
  <conditionalFormatting sqref="T35">
    <cfRule type="cellIs" dxfId="193" priority="187" operator="equal">
      <formula>"?"</formula>
    </cfRule>
  </conditionalFormatting>
  <conditionalFormatting sqref="U35:V35">
    <cfRule type="cellIs" dxfId="192" priority="186" operator="equal">
      <formula>"?"</formula>
    </cfRule>
  </conditionalFormatting>
  <conditionalFormatting sqref="W35 Y35:Z35">
    <cfRule type="cellIs" dxfId="191" priority="185" operator="equal">
      <formula>"?"</formula>
    </cfRule>
  </conditionalFormatting>
  <conditionalFormatting sqref="AA36:AD36">
    <cfRule type="cellIs" dxfId="190" priority="184" operator="equal">
      <formula>"?"</formula>
    </cfRule>
  </conditionalFormatting>
  <conditionalFormatting sqref="T36">
    <cfRule type="cellIs" dxfId="189" priority="183" operator="equal">
      <formula>"?"</formula>
    </cfRule>
  </conditionalFormatting>
  <conditionalFormatting sqref="U36:V36">
    <cfRule type="cellIs" dxfId="188" priority="182" operator="equal">
      <formula>"?"</formula>
    </cfRule>
  </conditionalFormatting>
  <conditionalFormatting sqref="W36 Y36:Z36">
    <cfRule type="cellIs" dxfId="187" priority="181" operator="equal">
      <formula>"?"</formula>
    </cfRule>
  </conditionalFormatting>
  <conditionalFormatting sqref="AA37:AD37">
    <cfRule type="cellIs" dxfId="186" priority="180" operator="equal">
      <formula>"?"</formula>
    </cfRule>
  </conditionalFormatting>
  <conditionalFormatting sqref="T37">
    <cfRule type="cellIs" dxfId="185" priority="179" operator="equal">
      <formula>"?"</formula>
    </cfRule>
  </conditionalFormatting>
  <conditionalFormatting sqref="U37:V37">
    <cfRule type="cellIs" dxfId="184" priority="178" operator="equal">
      <formula>"?"</formula>
    </cfRule>
  </conditionalFormatting>
  <conditionalFormatting sqref="W37 Y37:Z37">
    <cfRule type="cellIs" dxfId="183" priority="177" operator="equal">
      <formula>"?"</formula>
    </cfRule>
  </conditionalFormatting>
  <conditionalFormatting sqref="AA38:AD38">
    <cfRule type="cellIs" dxfId="182" priority="176" operator="equal">
      <formula>"?"</formula>
    </cfRule>
  </conditionalFormatting>
  <conditionalFormatting sqref="T38">
    <cfRule type="cellIs" dxfId="181" priority="175" operator="equal">
      <formula>"?"</formula>
    </cfRule>
  </conditionalFormatting>
  <conditionalFormatting sqref="U38:V38">
    <cfRule type="cellIs" dxfId="180" priority="174" operator="equal">
      <formula>"?"</formula>
    </cfRule>
  </conditionalFormatting>
  <conditionalFormatting sqref="W38 Y38:Z38">
    <cfRule type="cellIs" dxfId="179" priority="173" operator="equal">
      <formula>"?"</formula>
    </cfRule>
  </conditionalFormatting>
  <conditionalFormatting sqref="AA39:AD39">
    <cfRule type="cellIs" dxfId="178" priority="172" operator="equal">
      <formula>"?"</formula>
    </cfRule>
  </conditionalFormatting>
  <conditionalFormatting sqref="T39">
    <cfRule type="cellIs" dxfId="177" priority="171" operator="equal">
      <formula>"?"</formula>
    </cfRule>
  </conditionalFormatting>
  <conditionalFormatting sqref="U39:V39">
    <cfRule type="cellIs" dxfId="176" priority="170" operator="equal">
      <formula>"?"</formula>
    </cfRule>
  </conditionalFormatting>
  <conditionalFormatting sqref="W39 Y39:Z39">
    <cfRule type="cellIs" dxfId="175" priority="169" operator="equal">
      <formula>"?"</formula>
    </cfRule>
  </conditionalFormatting>
  <conditionalFormatting sqref="AA40:AD40">
    <cfRule type="cellIs" dxfId="174" priority="168" operator="equal">
      <formula>"?"</formula>
    </cfRule>
  </conditionalFormatting>
  <conditionalFormatting sqref="T40">
    <cfRule type="cellIs" dxfId="173" priority="167" operator="equal">
      <formula>"?"</formula>
    </cfRule>
  </conditionalFormatting>
  <conditionalFormatting sqref="U40:V40">
    <cfRule type="cellIs" dxfId="172" priority="166" operator="equal">
      <formula>"?"</formula>
    </cfRule>
  </conditionalFormatting>
  <conditionalFormatting sqref="W40 Y40:Z40">
    <cfRule type="cellIs" dxfId="171" priority="165" operator="equal">
      <formula>"?"</formula>
    </cfRule>
  </conditionalFormatting>
  <conditionalFormatting sqref="AA41:AD41">
    <cfRule type="cellIs" dxfId="170" priority="164" operator="equal">
      <formula>"?"</formula>
    </cfRule>
  </conditionalFormatting>
  <conditionalFormatting sqref="T41">
    <cfRule type="cellIs" dxfId="169" priority="163" operator="equal">
      <formula>"?"</formula>
    </cfRule>
  </conditionalFormatting>
  <conditionalFormatting sqref="U41:V41">
    <cfRule type="cellIs" dxfId="168" priority="162" operator="equal">
      <formula>"?"</formula>
    </cfRule>
  </conditionalFormatting>
  <conditionalFormatting sqref="W41 Y41:Z41">
    <cfRule type="cellIs" dxfId="167" priority="161" operator="equal">
      <formula>"?"</formula>
    </cfRule>
  </conditionalFormatting>
  <conditionalFormatting sqref="AA42:AD42">
    <cfRule type="cellIs" dxfId="166" priority="160" operator="equal">
      <formula>"?"</formula>
    </cfRule>
  </conditionalFormatting>
  <conditionalFormatting sqref="S42:T42">
    <cfRule type="cellIs" dxfId="165" priority="159" operator="equal">
      <formula>"?"</formula>
    </cfRule>
  </conditionalFormatting>
  <conditionalFormatting sqref="U42:V42">
    <cfRule type="cellIs" dxfId="164" priority="158" operator="equal">
      <formula>"?"</formula>
    </cfRule>
  </conditionalFormatting>
  <conditionalFormatting sqref="W42:Z42">
    <cfRule type="cellIs" dxfId="163" priority="157" operator="equal">
      <formula>"?"</formula>
    </cfRule>
  </conditionalFormatting>
  <conditionalFormatting sqref="AA43:AD43">
    <cfRule type="cellIs" dxfId="162" priority="156" operator="equal">
      <formula>"?"</formula>
    </cfRule>
  </conditionalFormatting>
  <conditionalFormatting sqref="T43">
    <cfRule type="cellIs" dxfId="161" priority="155" operator="equal">
      <formula>"?"</formula>
    </cfRule>
  </conditionalFormatting>
  <conditionalFormatting sqref="U43:V43">
    <cfRule type="cellIs" dxfId="160" priority="154" operator="equal">
      <formula>"?"</formula>
    </cfRule>
  </conditionalFormatting>
  <conditionalFormatting sqref="W43 Y43:Z43">
    <cfRule type="cellIs" dxfId="159" priority="153" operator="equal">
      <formula>"?"</formula>
    </cfRule>
  </conditionalFormatting>
  <conditionalFormatting sqref="AA44:AD44">
    <cfRule type="cellIs" dxfId="158" priority="152" operator="equal">
      <formula>"?"</formula>
    </cfRule>
  </conditionalFormatting>
  <conditionalFormatting sqref="S44:T44">
    <cfRule type="cellIs" dxfId="157" priority="151" operator="equal">
      <formula>"?"</formula>
    </cfRule>
  </conditionalFormatting>
  <conditionalFormatting sqref="U44:V44">
    <cfRule type="cellIs" dxfId="156" priority="150" operator="equal">
      <formula>"?"</formula>
    </cfRule>
  </conditionalFormatting>
  <conditionalFormatting sqref="W44:Z44">
    <cfRule type="cellIs" dxfId="155" priority="149" operator="equal">
      <formula>"?"</formula>
    </cfRule>
  </conditionalFormatting>
  <conditionalFormatting sqref="AA45:AD45">
    <cfRule type="cellIs" dxfId="154" priority="148" operator="equal">
      <formula>"?"</formula>
    </cfRule>
  </conditionalFormatting>
  <conditionalFormatting sqref="S45:T45">
    <cfRule type="cellIs" dxfId="153" priority="147" operator="equal">
      <formula>"?"</formula>
    </cfRule>
  </conditionalFormatting>
  <conditionalFormatting sqref="U45:V45">
    <cfRule type="cellIs" dxfId="152" priority="146" operator="equal">
      <formula>"?"</formula>
    </cfRule>
  </conditionalFormatting>
  <conditionalFormatting sqref="W45:Z45">
    <cfRule type="cellIs" dxfId="151" priority="145" operator="equal">
      <formula>"?"</formula>
    </cfRule>
  </conditionalFormatting>
  <conditionalFormatting sqref="AA49:AD49">
    <cfRule type="cellIs" dxfId="150" priority="144" operator="equal">
      <formula>"?"</formula>
    </cfRule>
  </conditionalFormatting>
  <conditionalFormatting sqref="T49">
    <cfRule type="cellIs" dxfId="149" priority="143" operator="equal">
      <formula>"?"</formula>
    </cfRule>
  </conditionalFormatting>
  <conditionalFormatting sqref="U49:V49">
    <cfRule type="cellIs" dxfId="148" priority="142" operator="equal">
      <formula>"?"</formula>
    </cfRule>
  </conditionalFormatting>
  <conditionalFormatting sqref="W49 Y49:Z49">
    <cfRule type="cellIs" dxfId="147" priority="141" operator="equal">
      <formula>"?"</formula>
    </cfRule>
  </conditionalFormatting>
  <conditionalFormatting sqref="AA50:AD50">
    <cfRule type="cellIs" dxfId="146" priority="140" operator="equal">
      <formula>"?"</formula>
    </cfRule>
  </conditionalFormatting>
  <conditionalFormatting sqref="T50">
    <cfRule type="cellIs" dxfId="145" priority="139" operator="equal">
      <formula>"?"</formula>
    </cfRule>
  </conditionalFormatting>
  <conditionalFormatting sqref="U50:V50">
    <cfRule type="cellIs" dxfId="144" priority="138" operator="equal">
      <formula>"?"</formula>
    </cfRule>
  </conditionalFormatting>
  <conditionalFormatting sqref="W50 Y50:Z50">
    <cfRule type="cellIs" dxfId="143" priority="137" operator="equal">
      <formula>"?"</formula>
    </cfRule>
  </conditionalFormatting>
  <conditionalFormatting sqref="AA51:AD51">
    <cfRule type="cellIs" dxfId="142" priority="136" operator="equal">
      <formula>"?"</formula>
    </cfRule>
  </conditionalFormatting>
  <conditionalFormatting sqref="T51">
    <cfRule type="cellIs" dxfId="141" priority="135" operator="equal">
      <formula>"?"</formula>
    </cfRule>
  </conditionalFormatting>
  <conditionalFormatting sqref="U51:V51">
    <cfRule type="cellIs" dxfId="140" priority="134" operator="equal">
      <formula>"?"</formula>
    </cfRule>
  </conditionalFormatting>
  <conditionalFormatting sqref="W51 Y51:Z51">
    <cfRule type="cellIs" dxfId="139" priority="133" operator="equal">
      <formula>"?"</formula>
    </cfRule>
  </conditionalFormatting>
  <conditionalFormatting sqref="AA52:AD52">
    <cfRule type="cellIs" dxfId="138" priority="132" operator="equal">
      <formula>"?"</formula>
    </cfRule>
  </conditionalFormatting>
  <conditionalFormatting sqref="S52:T52">
    <cfRule type="cellIs" dxfId="137" priority="131" operator="equal">
      <formula>"?"</formula>
    </cfRule>
  </conditionalFormatting>
  <conditionalFormatting sqref="U52:V52">
    <cfRule type="cellIs" dxfId="136" priority="130" operator="equal">
      <formula>"?"</formula>
    </cfRule>
  </conditionalFormatting>
  <conditionalFormatting sqref="W52:Z52">
    <cfRule type="cellIs" dxfId="135" priority="129" operator="equal">
      <formula>"?"</formula>
    </cfRule>
  </conditionalFormatting>
  <conditionalFormatting sqref="AA53:AD53">
    <cfRule type="cellIs" dxfId="134" priority="128" operator="equal">
      <formula>"?"</formula>
    </cfRule>
  </conditionalFormatting>
  <conditionalFormatting sqref="T53">
    <cfRule type="cellIs" dxfId="133" priority="127" operator="equal">
      <formula>"?"</formula>
    </cfRule>
  </conditionalFormatting>
  <conditionalFormatting sqref="U53:V53">
    <cfRule type="cellIs" dxfId="132" priority="126" operator="equal">
      <formula>"?"</formula>
    </cfRule>
  </conditionalFormatting>
  <conditionalFormatting sqref="W53 Y53:Z53">
    <cfRule type="cellIs" dxfId="131" priority="125" operator="equal">
      <formula>"?"</formula>
    </cfRule>
  </conditionalFormatting>
  <conditionalFormatting sqref="AA54:AD54">
    <cfRule type="cellIs" dxfId="130" priority="124" operator="equal">
      <formula>"?"</formula>
    </cfRule>
  </conditionalFormatting>
  <conditionalFormatting sqref="S54:T54">
    <cfRule type="cellIs" dxfId="129" priority="123" operator="equal">
      <formula>"?"</formula>
    </cfRule>
  </conditionalFormatting>
  <conditionalFormatting sqref="U54:V54">
    <cfRule type="cellIs" dxfId="128" priority="122" operator="equal">
      <formula>"?"</formula>
    </cfRule>
  </conditionalFormatting>
  <conditionalFormatting sqref="W54:Z54">
    <cfRule type="cellIs" dxfId="127" priority="121" operator="equal">
      <formula>"?"</formula>
    </cfRule>
  </conditionalFormatting>
  <conditionalFormatting sqref="AA55:AD55">
    <cfRule type="cellIs" dxfId="126" priority="120" operator="equal">
      <formula>"?"</formula>
    </cfRule>
  </conditionalFormatting>
  <conditionalFormatting sqref="S55:T55">
    <cfRule type="cellIs" dxfId="125" priority="119" operator="equal">
      <formula>"?"</formula>
    </cfRule>
  </conditionalFormatting>
  <conditionalFormatting sqref="U55:V55">
    <cfRule type="cellIs" dxfId="124" priority="118" operator="equal">
      <formula>"?"</formula>
    </cfRule>
  </conditionalFormatting>
  <conditionalFormatting sqref="W55:Z55">
    <cfRule type="cellIs" dxfId="123" priority="117" operator="equal">
      <formula>"?"</formula>
    </cfRule>
  </conditionalFormatting>
  <conditionalFormatting sqref="AA56:AD56">
    <cfRule type="cellIs" dxfId="122" priority="116" operator="equal">
      <formula>"?"</formula>
    </cfRule>
  </conditionalFormatting>
  <conditionalFormatting sqref="T56">
    <cfRule type="cellIs" dxfId="121" priority="115" operator="equal">
      <formula>"?"</formula>
    </cfRule>
  </conditionalFormatting>
  <conditionalFormatting sqref="U56:V56">
    <cfRule type="cellIs" dxfId="120" priority="114" operator="equal">
      <formula>"?"</formula>
    </cfRule>
  </conditionalFormatting>
  <conditionalFormatting sqref="W56 Y56:Z56">
    <cfRule type="cellIs" dxfId="119" priority="113" operator="equal">
      <formula>"?"</formula>
    </cfRule>
  </conditionalFormatting>
  <conditionalFormatting sqref="AA57:AD57">
    <cfRule type="cellIs" dxfId="118" priority="112" operator="equal">
      <formula>"?"</formula>
    </cfRule>
  </conditionalFormatting>
  <conditionalFormatting sqref="T57">
    <cfRule type="cellIs" dxfId="117" priority="111" operator="equal">
      <formula>"?"</formula>
    </cfRule>
  </conditionalFormatting>
  <conditionalFormatting sqref="U57:V57">
    <cfRule type="cellIs" dxfId="116" priority="110" operator="equal">
      <formula>"?"</formula>
    </cfRule>
  </conditionalFormatting>
  <conditionalFormatting sqref="W57 Y57:Z57">
    <cfRule type="cellIs" dxfId="115" priority="109" operator="equal">
      <formula>"?"</formula>
    </cfRule>
  </conditionalFormatting>
  <conditionalFormatting sqref="AA58:AD58">
    <cfRule type="cellIs" dxfId="114" priority="108" operator="equal">
      <formula>"?"</formula>
    </cfRule>
  </conditionalFormatting>
  <conditionalFormatting sqref="S58:T58">
    <cfRule type="cellIs" dxfId="113" priority="107" operator="equal">
      <formula>"?"</formula>
    </cfRule>
  </conditionalFormatting>
  <conditionalFormatting sqref="U58:V58">
    <cfRule type="cellIs" dxfId="112" priority="106" operator="equal">
      <formula>"?"</formula>
    </cfRule>
  </conditionalFormatting>
  <conditionalFormatting sqref="W58:Z58">
    <cfRule type="cellIs" dxfId="111" priority="105" operator="equal">
      <formula>"?"</formula>
    </cfRule>
  </conditionalFormatting>
  <conditionalFormatting sqref="AA59:AD59">
    <cfRule type="cellIs" dxfId="110" priority="104" operator="equal">
      <formula>"?"</formula>
    </cfRule>
  </conditionalFormatting>
  <conditionalFormatting sqref="S59:T59">
    <cfRule type="cellIs" dxfId="109" priority="103" operator="equal">
      <formula>"?"</formula>
    </cfRule>
  </conditionalFormatting>
  <conditionalFormatting sqref="U59:V59">
    <cfRule type="cellIs" dxfId="108" priority="102" operator="equal">
      <formula>"?"</formula>
    </cfRule>
  </conditionalFormatting>
  <conditionalFormatting sqref="W59:Z59">
    <cfRule type="cellIs" dxfId="107" priority="101" operator="equal">
      <formula>"?"</formula>
    </cfRule>
  </conditionalFormatting>
  <conditionalFormatting sqref="AA60:AD60">
    <cfRule type="cellIs" dxfId="106" priority="100" operator="equal">
      <formula>"?"</formula>
    </cfRule>
  </conditionalFormatting>
  <conditionalFormatting sqref="S60:T60">
    <cfRule type="cellIs" dxfId="105" priority="99" operator="equal">
      <formula>"?"</formula>
    </cfRule>
  </conditionalFormatting>
  <conditionalFormatting sqref="U60:V60">
    <cfRule type="cellIs" dxfId="104" priority="98" operator="equal">
      <formula>"?"</formula>
    </cfRule>
  </conditionalFormatting>
  <conditionalFormatting sqref="W60:Z60">
    <cfRule type="cellIs" dxfId="103" priority="97" operator="equal">
      <formula>"?"</formula>
    </cfRule>
  </conditionalFormatting>
  <conditionalFormatting sqref="AA61:AD61">
    <cfRule type="cellIs" dxfId="102" priority="96" operator="equal">
      <formula>"?"</formula>
    </cfRule>
  </conditionalFormatting>
  <conditionalFormatting sqref="S61:T61">
    <cfRule type="cellIs" dxfId="101" priority="95" operator="equal">
      <formula>"?"</formula>
    </cfRule>
  </conditionalFormatting>
  <conditionalFormatting sqref="U61:V61">
    <cfRule type="cellIs" dxfId="100" priority="94" operator="equal">
      <formula>"?"</formula>
    </cfRule>
  </conditionalFormatting>
  <conditionalFormatting sqref="W61:Z61">
    <cfRule type="cellIs" dxfId="99" priority="93" operator="equal">
      <formula>"?"</formula>
    </cfRule>
  </conditionalFormatting>
  <conditionalFormatting sqref="AA62:AD62">
    <cfRule type="cellIs" dxfId="98" priority="92" operator="equal">
      <formula>"?"</formula>
    </cfRule>
  </conditionalFormatting>
  <conditionalFormatting sqref="S62:T62">
    <cfRule type="cellIs" dxfId="97" priority="91" operator="equal">
      <formula>"?"</formula>
    </cfRule>
  </conditionalFormatting>
  <conditionalFormatting sqref="U62:V62">
    <cfRule type="cellIs" dxfId="96" priority="90" operator="equal">
      <formula>"?"</formula>
    </cfRule>
  </conditionalFormatting>
  <conditionalFormatting sqref="W62:Z62">
    <cfRule type="cellIs" dxfId="95" priority="89" operator="equal">
      <formula>"?"</formula>
    </cfRule>
  </conditionalFormatting>
  <conditionalFormatting sqref="S16:T16">
    <cfRule type="cellIs" dxfId="90" priority="87" operator="equal">
      <formula>"?"</formula>
    </cfRule>
  </conditionalFormatting>
  <conditionalFormatting sqref="W14:X14">
    <cfRule type="cellIs" dxfId="89" priority="86" operator="equal">
      <formula>"?"</formula>
    </cfRule>
  </conditionalFormatting>
  <conditionalFormatting sqref="W16:X16">
    <cfRule type="cellIs" dxfId="88" priority="85" operator="equal">
      <formula>"?"</formula>
    </cfRule>
  </conditionalFormatting>
  <conditionalFormatting sqref="AA14:AB14">
    <cfRule type="cellIs" dxfId="87" priority="84" operator="equal">
      <formula>"?"</formula>
    </cfRule>
  </conditionalFormatting>
  <conditionalFormatting sqref="AA16:AB16">
    <cfRule type="cellIs" dxfId="86" priority="83" operator="equal">
      <formula>"?"</formula>
    </cfRule>
  </conditionalFormatting>
  <conditionalFormatting sqref="S33">
    <cfRule type="cellIs" dxfId="85" priority="82" operator="equal">
      <formula>"?"</formula>
    </cfRule>
  </conditionalFormatting>
  <conditionalFormatting sqref="S34">
    <cfRule type="cellIs" dxfId="84" priority="81" operator="equal">
      <formula>"?"</formula>
    </cfRule>
  </conditionalFormatting>
  <conditionalFormatting sqref="S35">
    <cfRule type="cellIs" dxfId="83" priority="80" operator="equal">
      <formula>"?"</formula>
    </cfRule>
  </conditionalFormatting>
  <conditionalFormatting sqref="S36">
    <cfRule type="cellIs" dxfId="82" priority="79" operator="equal">
      <formula>"?"</formula>
    </cfRule>
  </conditionalFormatting>
  <conditionalFormatting sqref="S37">
    <cfRule type="cellIs" dxfId="81" priority="78" operator="equal">
      <formula>"?"</formula>
    </cfRule>
  </conditionalFormatting>
  <conditionalFormatting sqref="S38">
    <cfRule type="cellIs" dxfId="80" priority="77" operator="equal">
      <formula>"?"</formula>
    </cfRule>
  </conditionalFormatting>
  <conditionalFormatting sqref="S39">
    <cfRule type="cellIs" dxfId="79" priority="76" operator="equal">
      <formula>"?"</formula>
    </cfRule>
  </conditionalFormatting>
  <conditionalFormatting sqref="S40">
    <cfRule type="cellIs" dxfId="78" priority="75" operator="equal">
      <formula>"?"</formula>
    </cfRule>
  </conditionalFormatting>
  <conditionalFormatting sqref="S41">
    <cfRule type="cellIs" dxfId="77" priority="74" operator="equal">
      <formula>"?"</formula>
    </cfRule>
  </conditionalFormatting>
  <conditionalFormatting sqref="S43">
    <cfRule type="cellIs" dxfId="74" priority="73" operator="equal">
      <formula>"?"</formula>
    </cfRule>
  </conditionalFormatting>
  <conditionalFormatting sqref="X32">
    <cfRule type="cellIs" dxfId="73" priority="72" operator="equal">
      <formula>"?"</formula>
    </cfRule>
  </conditionalFormatting>
  <conditionalFormatting sqref="X32">
    <cfRule type="cellIs" dxfId="72" priority="71" operator="equal">
      <formula>"?"</formula>
    </cfRule>
  </conditionalFormatting>
  <conditionalFormatting sqref="S51">
    <cfRule type="cellIs" dxfId="39" priority="38" operator="equal">
      <formula>"?"</formula>
    </cfRule>
  </conditionalFormatting>
  <conditionalFormatting sqref="S50">
    <cfRule type="cellIs" dxfId="38" priority="37" operator="equal">
      <formula>"?"</formula>
    </cfRule>
  </conditionalFormatting>
  <conditionalFormatting sqref="S49">
    <cfRule type="cellIs" dxfId="37" priority="36" operator="equal">
      <formula>"?"</formula>
    </cfRule>
  </conditionalFormatting>
  <conditionalFormatting sqref="S53">
    <cfRule type="cellIs" dxfId="36" priority="35" operator="equal">
      <formula>"?"</formula>
    </cfRule>
  </conditionalFormatting>
  <conditionalFormatting sqref="S56">
    <cfRule type="cellIs" dxfId="35" priority="34" operator="equal">
      <formula>"?"</formula>
    </cfRule>
  </conditionalFormatting>
  <conditionalFormatting sqref="S57">
    <cfRule type="cellIs" dxfId="34" priority="33" operator="equal">
      <formula>"?"</formula>
    </cfRule>
  </conditionalFormatting>
  <conditionalFormatting sqref="X33">
    <cfRule type="cellIs" dxfId="33" priority="32" operator="equal">
      <formula>"?"</formula>
    </cfRule>
  </conditionalFormatting>
  <conditionalFormatting sqref="X33">
    <cfRule type="cellIs" dxfId="32" priority="31" operator="equal">
      <formula>"?"</formula>
    </cfRule>
  </conditionalFormatting>
  <conditionalFormatting sqref="X34">
    <cfRule type="cellIs" dxfId="31" priority="30" operator="equal">
      <formula>"?"</formula>
    </cfRule>
  </conditionalFormatting>
  <conditionalFormatting sqref="X34">
    <cfRule type="cellIs" dxfId="30" priority="29" operator="equal">
      <formula>"?"</formula>
    </cfRule>
  </conditionalFormatting>
  <conditionalFormatting sqref="X35">
    <cfRule type="cellIs" dxfId="29" priority="28" operator="equal">
      <formula>"?"</formula>
    </cfRule>
  </conditionalFormatting>
  <conditionalFormatting sqref="X35">
    <cfRule type="cellIs" dxfId="28" priority="27" operator="equal">
      <formula>"?"</formula>
    </cfRule>
  </conditionalFormatting>
  <conditionalFormatting sqref="X36">
    <cfRule type="cellIs" dxfId="27" priority="26" operator="equal">
      <formula>"?"</formula>
    </cfRule>
  </conditionalFormatting>
  <conditionalFormatting sqref="X36">
    <cfRule type="cellIs" dxfId="26" priority="25" operator="equal">
      <formula>"?"</formula>
    </cfRule>
  </conditionalFormatting>
  <conditionalFormatting sqref="X37">
    <cfRule type="cellIs" dxfId="25" priority="24" operator="equal">
      <formula>"?"</formula>
    </cfRule>
  </conditionalFormatting>
  <conditionalFormatting sqref="X37">
    <cfRule type="cellIs" dxfId="24" priority="23" operator="equal">
      <formula>"?"</formula>
    </cfRule>
  </conditionalFormatting>
  <conditionalFormatting sqref="X38">
    <cfRule type="cellIs" dxfId="23" priority="22" operator="equal">
      <formula>"?"</formula>
    </cfRule>
  </conditionalFormatting>
  <conditionalFormatting sqref="X38">
    <cfRule type="cellIs" dxfId="22" priority="21" operator="equal">
      <formula>"?"</formula>
    </cfRule>
  </conditionalFormatting>
  <conditionalFormatting sqref="X39">
    <cfRule type="cellIs" dxfId="21" priority="20" operator="equal">
      <formula>"?"</formula>
    </cfRule>
  </conditionalFormatting>
  <conditionalFormatting sqref="X39">
    <cfRule type="cellIs" dxfId="20" priority="19" operator="equal">
      <formula>"?"</formula>
    </cfRule>
  </conditionalFormatting>
  <conditionalFormatting sqref="X40">
    <cfRule type="cellIs" dxfId="19" priority="18" operator="equal">
      <formula>"?"</formula>
    </cfRule>
  </conditionalFormatting>
  <conditionalFormatting sqref="X40">
    <cfRule type="cellIs" dxfId="18" priority="17" operator="equal">
      <formula>"?"</formula>
    </cfRule>
  </conditionalFormatting>
  <conditionalFormatting sqref="X41">
    <cfRule type="cellIs" dxfId="17" priority="16" operator="equal">
      <formula>"?"</formula>
    </cfRule>
  </conditionalFormatting>
  <conditionalFormatting sqref="X41">
    <cfRule type="cellIs" dxfId="16" priority="15" operator="equal">
      <formula>"?"</formula>
    </cfRule>
  </conditionalFormatting>
  <conditionalFormatting sqref="X43">
    <cfRule type="cellIs" dxfId="13" priority="14" operator="equal">
      <formula>"?"</formula>
    </cfRule>
  </conditionalFormatting>
  <conditionalFormatting sqref="X43">
    <cfRule type="cellIs" dxfId="12" priority="13" operator="equal">
      <formula>"?"</formula>
    </cfRule>
  </conditionalFormatting>
  <conditionalFormatting sqref="X49">
    <cfRule type="cellIs" dxfId="11" priority="12" operator="equal">
      <formula>"?"</formula>
    </cfRule>
  </conditionalFormatting>
  <conditionalFormatting sqref="X49">
    <cfRule type="cellIs" dxfId="10" priority="11" operator="equal">
      <formula>"?"</formula>
    </cfRule>
  </conditionalFormatting>
  <conditionalFormatting sqref="X50">
    <cfRule type="cellIs" dxfId="9" priority="10" operator="equal">
      <formula>"?"</formula>
    </cfRule>
  </conditionalFormatting>
  <conditionalFormatting sqref="X50">
    <cfRule type="cellIs" dxfId="8" priority="9" operator="equal">
      <formula>"?"</formula>
    </cfRule>
  </conditionalFormatting>
  <conditionalFormatting sqref="X51">
    <cfRule type="cellIs" dxfId="7" priority="8" operator="equal">
      <formula>"?"</formula>
    </cfRule>
  </conditionalFormatting>
  <conditionalFormatting sqref="X51">
    <cfRule type="cellIs" dxfId="6" priority="7" operator="equal">
      <formula>"?"</formula>
    </cfRule>
  </conditionalFormatting>
  <conditionalFormatting sqref="X53">
    <cfRule type="cellIs" dxfId="5" priority="6" operator="equal">
      <formula>"?"</formula>
    </cfRule>
  </conditionalFormatting>
  <conditionalFormatting sqref="X53">
    <cfRule type="cellIs" dxfId="4" priority="5" operator="equal">
      <formula>"?"</formula>
    </cfRule>
  </conditionalFormatting>
  <conditionalFormatting sqref="X56">
    <cfRule type="cellIs" dxfId="3" priority="4" operator="equal">
      <formula>"?"</formula>
    </cfRule>
  </conditionalFormatting>
  <conditionalFormatting sqref="X56">
    <cfRule type="cellIs" dxfId="2" priority="3" operator="equal">
      <formula>"?"</formula>
    </cfRule>
  </conditionalFormatting>
  <conditionalFormatting sqref="X57">
    <cfRule type="cellIs" dxfId="1" priority="2" operator="equal">
      <formula>"?"</formula>
    </cfRule>
  </conditionalFormatting>
  <conditionalFormatting sqref="X57">
    <cfRule type="cellIs" dxfId="0" priority="1" operator="equal">
      <formula>"?"</formula>
    </cfRule>
  </conditionalFormatting>
  <hyperlinks>
    <hyperlink ref="L62" r:id="rId1" xr:uid="{7105AFD2-7622-4425-910B-36D1EA8760D8}"/>
  </hyperlinks>
  <printOptions gridLines="1"/>
  <pageMargins left="0.7" right="0.7" top="0.75" bottom="0.75" header="0.3" footer="0.3"/>
  <pageSetup scale="67" fitToWidth="0" fitToHeight="0" orientation="landscape" r:id="rId2"/>
  <headerFooter>
    <oddFooter>&amp;C“This product was prepared with support provided through a grant from the Robert Wood Johnson Foundation’s State Quality and Value Strategies program.”</oddFooter>
  </headerFooter>
  <colBreaks count="5" manualBreakCount="5">
    <brk id="10" max="1048575" man="1"/>
    <brk id="13" max="1048575" man="1"/>
    <brk id="17" max="37" man="1"/>
    <brk id="22" max="1048575" man="1"/>
    <brk id="26" max="37" man="1"/>
  </colBreaks>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7" tint="0.79998168889431442"/>
  </sheetPr>
  <dimension ref="A1:CC53"/>
  <sheetViews>
    <sheetView workbookViewId="0"/>
  </sheetViews>
  <sheetFormatPr defaultRowHeight="15" x14ac:dyDescent="0.25"/>
  <cols>
    <col min="1" max="1" width="11" bestFit="1" customWidth="1"/>
    <col min="2" max="2" width="10.7109375" hidden="1" customWidth="1"/>
    <col min="3" max="3" width="25.140625" hidden="1" customWidth="1"/>
    <col min="4" max="4" width="13.85546875" hidden="1" customWidth="1"/>
    <col min="5" max="5" width="12.5703125" style="36" hidden="1" customWidth="1"/>
    <col min="6" max="6" width="19.140625" customWidth="1"/>
    <col min="7" max="7" width="18.7109375" customWidth="1"/>
    <col min="8" max="8" width="17.28515625" customWidth="1"/>
    <col min="9" max="9" width="18.7109375" customWidth="1"/>
    <col min="10" max="12" width="17.28515625" customWidth="1"/>
    <col min="13" max="16" width="20.5703125" customWidth="1"/>
    <col min="17" max="17" width="17.42578125" customWidth="1"/>
    <col min="18" max="18" width="17.28515625" customWidth="1"/>
    <col min="19" max="19" width="18.7109375" customWidth="1"/>
    <col min="20" max="20" width="14.140625" customWidth="1"/>
    <col min="21" max="21" width="17.28515625" customWidth="1"/>
    <col min="22" max="25" width="16.85546875" customWidth="1"/>
    <col min="26" max="26" width="17.28515625" customWidth="1"/>
    <col min="27" max="27" width="19.140625" customWidth="1"/>
    <col min="28" max="28" width="18.7109375" customWidth="1"/>
    <col min="29" max="30" width="16.140625" customWidth="1"/>
    <col min="31" max="31" width="17.28515625" customWidth="1"/>
    <col min="32" max="32" width="18.7109375" customWidth="1"/>
    <col min="33" max="33" width="17.28515625" customWidth="1"/>
    <col min="34" max="41" width="16.28515625" customWidth="1"/>
    <col min="42" max="42" width="17.28515625" customWidth="1"/>
    <col min="43" max="46" width="13.42578125" customWidth="1"/>
    <col min="47" max="47" width="10.7109375" customWidth="1"/>
    <col min="48" max="48" width="12.7109375" customWidth="1"/>
    <col min="49" max="49" width="10.7109375" customWidth="1"/>
    <col min="50" max="51" width="13.42578125" customWidth="1"/>
    <col min="52" max="52" width="10.7109375" customWidth="1"/>
    <col min="53" max="53" width="12.7109375" customWidth="1"/>
    <col min="54" max="54" width="14.7109375" customWidth="1"/>
    <col min="55" max="56" width="13.42578125" customWidth="1"/>
    <col min="57" max="57" width="10.7109375" customWidth="1"/>
    <col min="58" max="58" width="12.7109375" customWidth="1"/>
    <col min="59" max="61" width="10.7109375" customWidth="1"/>
    <col min="79" max="81" width="14.5703125" customWidth="1"/>
  </cols>
  <sheetData>
    <row r="1" spans="1:81" x14ac:dyDescent="0.25">
      <c r="E1"/>
    </row>
    <row r="2" spans="1:81" x14ac:dyDescent="0.25">
      <c r="A2" s="2"/>
      <c r="B2" s="2"/>
      <c r="C2" s="2"/>
      <c r="D2" s="2"/>
      <c r="E2" s="2"/>
      <c r="F2" s="2"/>
      <c r="G2" s="2"/>
      <c r="H2" s="2"/>
      <c r="I2" s="2"/>
      <c r="J2" s="2"/>
      <c r="K2" s="2"/>
      <c r="L2" s="2"/>
      <c r="M2" s="2"/>
      <c r="N2" s="2"/>
      <c r="O2" s="2"/>
      <c r="P2" s="2"/>
      <c r="Q2" s="2"/>
      <c r="R2" s="2"/>
      <c r="S2" s="2"/>
      <c r="T2" s="2"/>
      <c r="U2" s="2"/>
      <c r="V2" s="138" t="s">
        <v>318</v>
      </c>
      <c r="W2" s="138"/>
      <c r="X2" s="138"/>
      <c r="Y2" s="138"/>
      <c r="Z2" s="138"/>
      <c r="AA2" s="2"/>
      <c r="AB2" s="2"/>
      <c r="AC2" s="2"/>
      <c r="AD2" s="2"/>
      <c r="AE2" s="2"/>
      <c r="AF2" s="138" t="s">
        <v>319</v>
      </c>
      <c r="AG2" s="138"/>
      <c r="AH2" s="138"/>
      <c r="AI2" s="138"/>
      <c r="AJ2" s="138"/>
      <c r="AK2" s="138"/>
      <c r="AL2" s="138"/>
      <c r="AM2" s="138"/>
      <c r="AN2" s="138"/>
      <c r="AO2" s="138"/>
      <c r="AP2" s="138"/>
      <c r="AQ2" s="71"/>
      <c r="AR2" s="71"/>
      <c r="AS2" s="71"/>
      <c r="AT2" s="71"/>
      <c r="AU2" s="2"/>
      <c r="AV2" s="2"/>
      <c r="AW2" s="2"/>
      <c r="AX2" s="2"/>
      <c r="AY2" s="2"/>
      <c r="AZ2" s="2"/>
      <c r="BA2" s="2"/>
      <c r="BB2" s="2"/>
      <c r="BC2" s="2"/>
      <c r="BD2" s="2"/>
      <c r="BE2" s="2"/>
      <c r="BF2" s="2"/>
      <c r="BG2" s="2"/>
      <c r="BH2" s="138" t="s">
        <v>320</v>
      </c>
      <c r="BI2" s="138"/>
      <c r="BJ2" s="138"/>
      <c r="BK2" s="138"/>
      <c r="BL2" s="138"/>
      <c r="BM2" s="138"/>
      <c r="BN2" s="138"/>
      <c r="BO2" s="138"/>
      <c r="BP2" s="138"/>
      <c r="BQ2" s="139" t="s">
        <v>321</v>
      </c>
      <c r="BR2" s="139"/>
      <c r="BS2" s="139"/>
      <c r="BT2" s="139"/>
      <c r="BU2" s="139"/>
      <c r="BV2" s="139"/>
      <c r="BW2" s="139"/>
      <c r="BX2" s="139"/>
      <c r="BY2" s="139"/>
      <c r="BZ2" s="139"/>
      <c r="CA2" s="2"/>
      <c r="CB2" s="2"/>
      <c r="CC2" s="2"/>
    </row>
    <row r="3" spans="1:81" s="4" customFormat="1" ht="90" x14ac:dyDescent="0.25">
      <c r="A3" s="11" t="s">
        <v>322</v>
      </c>
      <c r="B3" s="12" t="s">
        <v>82</v>
      </c>
      <c r="C3" s="11" t="s">
        <v>323</v>
      </c>
      <c r="D3" s="6" t="s">
        <v>324</v>
      </c>
      <c r="E3" s="6" t="s">
        <v>57</v>
      </c>
      <c r="F3" s="5" t="s">
        <v>56</v>
      </c>
      <c r="G3" s="6" t="s">
        <v>325</v>
      </c>
      <c r="H3" s="6" t="s">
        <v>326</v>
      </c>
      <c r="I3" s="5" t="s">
        <v>85</v>
      </c>
      <c r="J3" s="5" t="s">
        <v>326</v>
      </c>
      <c r="K3" s="5" t="s">
        <v>113</v>
      </c>
      <c r="L3" s="5" t="s">
        <v>327</v>
      </c>
      <c r="M3" s="7" t="s">
        <v>328</v>
      </c>
      <c r="N3" s="8" t="s">
        <v>329</v>
      </c>
      <c r="O3" s="7" t="s">
        <v>330</v>
      </c>
      <c r="P3" s="7" t="s">
        <v>331</v>
      </c>
      <c r="Q3" s="8" t="s">
        <v>332</v>
      </c>
      <c r="R3" s="7" t="s">
        <v>333</v>
      </c>
      <c r="S3" s="7" t="s">
        <v>334</v>
      </c>
      <c r="T3" s="8" t="s">
        <v>335</v>
      </c>
      <c r="U3" s="8" t="s">
        <v>326</v>
      </c>
      <c r="V3" s="9" t="s">
        <v>336</v>
      </c>
      <c r="W3" s="9" t="s">
        <v>337</v>
      </c>
      <c r="X3" s="9" t="s">
        <v>338</v>
      </c>
      <c r="Y3" s="9" t="s">
        <v>339</v>
      </c>
      <c r="Z3" s="9" t="s">
        <v>340</v>
      </c>
      <c r="AA3" s="10" t="s">
        <v>341</v>
      </c>
      <c r="AB3" s="10" t="s">
        <v>326</v>
      </c>
      <c r="AC3" s="9" t="s">
        <v>342</v>
      </c>
      <c r="AD3" s="9" t="s">
        <v>343</v>
      </c>
      <c r="AE3" s="9" t="s">
        <v>344</v>
      </c>
      <c r="AF3" s="10" t="s">
        <v>345</v>
      </c>
      <c r="AG3" s="10" t="s">
        <v>346</v>
      </c>
      <c r="AH3" s="10" t="s">
        <v>347</v>
      </c>
      <c r="AI3" s="10" t="s">
        <v>348</v>
      </c>
      <c r="AJ3" s="41" t="s">
        <v>349</v>
      </c>
      <c r="AK3" s="41" t="s">
        <v>349</v>
      </c>
      <c r="AL3" s="41" t="s">
        <v>350</v>
      </c>
      <c r="AM3" s="10" t="s">
        <v>340</v>
      </c>
      <c r="AN3" s="41" t="s">
        <v>351</v>
      </c>
      <c r="AO3" s="41" t="s">
        <v>351</v>
      </c>
      <c r="AP3" s="41" t="s">
        <v>326</v>
      </c>
      <c r="AQ3" s="69" t="s">
        <v>352</v>
      </c>
      <c r="AR3" s="69" t="s">
        <v>353</v>
      </c>
      <c r="AS3" s="11" t="s">
        <v>354</v>
      </c>
      <c r="AT3" s="11" t="s">
        <v>355</v>
      </c>
      <c r="AU3" s="12" t="s">
        <v>356</v>
      </c>
      <c r="AV3" s="12" t="s">
        <v>357</v>
      </c>
      <c r="AW3" s="12" t="s">
        <v>358</v>
      </c>
      <c r="AX3" s="11" t="s">
        <v>359</v>
      </c>
      <c r="AY3" s="11" t="s">
        <v>360</v>
      </c>
      <c r="AZ3" s="12" t="s">
        <v>356</v>
      </c>
      <c r="BA3" s="12" t="s">
        <v>357</v>
      </c>
      <c r="BB3" s="12" t="s">
        <v>358</v>
      </c>
      <c r="BC3" s="11" t="s">
        <v>361</v>
      </c>
      <c r="BD3" s="11" t="s">
        <v>362</v>
      </c>
      <c r="BE3" s="12" t="s">
        <v>356</v>
      </c>
      <c r="BF3" s="12" t="s">
        <v>357</v>
      </c>
      <c r="BG3" s="12" t="s">
        <v>358</v>
      </c>
      <c r="BH3" s="5" t="s">
        <v>363</v>
      </c>
      <c r="BI3" s="5" t="s">
        <v>364</v>
      </c>
      <c r="BJ3" s="37" t="s">
        <v>365</v>
      </c>
      <c r="BK3" s="37" t="s">
        <v>366</v>
      </c>
      <c r="BL3" s="37" t="s">
        <v>367</v>
      </c>
      <c r="BM3" s="37" t="s">
        <v>368</v>
      </c>
      <c r="BN3" s="37" t="s">
        <v>82</v>
      </c>
      <c r="BO3" s="37" t="s">
        <v>369</v>
      </c>
      <c r="BP3" s="37" t="s">
        <v>370</v>
      </c>
      <c r="BQ3" s="38" t="s">
        <v>363</v>
      </c>
      <c r="BR3" s="38" t="s">
        <v>371</v>
      </c>
      <c r="BS3" s="38" t="s">
        <v>364</v>
      </c>
      <c r="BT3" s="39" t="s">
        <v>365</v>
      </c>
      <c r="BU3" s="39" t="s">
        <v>366</v>
      </c>
      <c r="BV3" s="39" t="s">
        <v>367</v>
      </c>
      <c r="BW3" s="39" t="s">
        <v>368</v>
      </c>
      <c r="BX3" s="39" t="s">
        <v>82</v>
      </c>
      <c r="BY3" s="39" t="s">
        <v>369</v>
      </c>
      <c r="BZ3" s="39" t="s">
        <v>370</v>
      </c>
      <c r="CA3" s="40" t="s">
        <v>372</v>
      </c>
      <c r="CB3" s="40" t="s">
        <v>373</v>
      </c>
      <c r="CC3" s="9" t="s">
        <v>374</v>
      </c>
    </row>
    <row r="4" spans="1:81" s="2" customFormat="1" ht="150" x14ac:dyDescent="0.25">
      <c r="A4" s="1">
        <f>'Survey Gizmo Raw Data'!A2</f>
        <v>55</v>
      </c>
      <c r="B4" s="1" t="str">
        <f>'Survey Gizmo Raw Data'!BR2</f>
        <v>MA</v>
      </c>
      <c r="C4" s="1" t="str">
        <f>'Survey Gizmo Raw Data'!BQ2</f>
        <v>MassHealth Office of Clinical Affairs</v>
      </c>
      <c r="D4" s="1" t="str">
        <f>'Survey Gizmo Raw Data'!K2</f>
        <v>No</v>
      </c>
      <c r="E4" s="35" t="str">
        <f>IF('Survey Gizmo Raw Data'!L2="","No NQF Number",'Survey Gizmo Raw Data'!L2)</f>
        <v>No NQF Number</v>
      </c>
      <c r="F4" s="1" t="str">
        <f>'Survey Gizmo Raw Data'!J2</f>
        <v>Emergency Department Visits for Adults with Mental Illness and/or Substance Addiction</v>
      </c>
      <c r="G4" s="1" t="str">
        <f>'Survey Gizmo Raw Data'!M2</f>
        <v>Other</v>
      </c>
      <c r="H4" s="1" t="str">
        <f>'Survey Gizmo Raw Data'!O2</f>
        <v>Massachusetts Executive Office of Health and Human Services</v>
      </c>
      <c r="I4" s="1" t="str">
        <f>'Survey Gizmo Raw Data'!P2</f>
        <v>Claims data</v>
      </c>
      <c r="J4" s="1">
        <f>'Survey Gizmo Raw Data'!Q2</f>
        <v>0</v>
      </c>
      <c r="K4" s="1" t="str">
        <f>M4&amp;" ("&amp;O4&amp;")"</f>
        <v>Not applicable - measure is homegrown (0)</v>
      </c>
      <c r="L4" s="1" t="str">
        <f>M4&amp;" ("&amp;N4&amp;")"</f>
        <v>Not applicable - measure is homegrown (0)</v>
      </c>
      <c r="M4" s="1" t="str">
        <f>IF('Survey Gizmo Raw Data'!R2="No","No deviations from the measure steward",IF('Survey Gizmo Raw Data'!R2="Yes","Measure does deviate from the steward",'Survey Gizmo Raw Data'!R2))</f>
        <v>Not applicable - measure is homegrown</v>
      </c>
      <c r="N4" s="1">
        <f>'Survey Gizmo Raw Data'!S2</f>
        <v>0</v>
      </c>
      <c r="O4" s="1">
        <f>'Survey Gizmo Raw Data'!T2</f>
        <v>0</v>
      </c>
      <c r="P4" s="1" t="str">
        <f>IF('Survey Gizmo Raw Data'!U2="Yes",'Survey Gizmo Raw Data'!V2,'Survey Gizmo Raw Data'!W2)</f>
        <v>Please contact measure steward for specifications.</v>
      </c>
      <c r="Q4" s="1" t="str">
        <f>'Survey Gizmo Raw Data'!X2</f>
        <v>Yes</v>
      </c>
      <c r="R4" s="1" t="str">
        <f>'Survey Gizmo Raw Data'!Y2</f>
        <v>No</v>
      </c>
      <c r="S4" s="1">
        <f>'Survey Gizmo Raw Data'!Z2</f>
        <v>0</v>
      </c>
      <c r="T4" s="1" t="str">
        <f>'Survey Gizmo Raw Data'!AA2</f>
        <v>Other</v>
      </c>
      <c r="U4" s="1" t="str">
        <f>'Survey Gizmo Raw Data'!AB2</f>
        <v>TBD - under development.</v>
      </c>
      <c r="V4" s="1" t="str">
        <f>IF('Survey Gizmo Raw Data'!AC2="","",'Survey Gizmo Raw Data'!AC2)</f>
        <v>Medicaid</v>
      </c>
      <c r="W4" s="1" t="str">
        <f>IF('Survey Gizmo Raw Data'!AD2="","",'Survey Gizmo Raw Data'!AD2&amp;",")</f>
        <v/>
      </c>
      <c r="X4" s="1" t="str">
        <f>IF('Survey Gizmo Raw Data'!AE2="","",'Survey Gizmo Raw Data'!AE2&amp;",")</f>
        <v/>
      </c>
      <c r="Y4" s="1" t="str">
        <f>IF('Survey Gizmo Raw Data'!AF2="","",'Survey Gizmo Raw Data'!AF2&amp;",")</f>
        <v/>
      </c>
      <c r="Z4" s="1" t="str">
        <f>IF('Survey Gizmo Raw Data'!AG2="","",'Survey Gizmo Raw Data'!AG2&amp;",")</f>
        <v/>
      </c>
      <c r="AA4" s="1" t="str">
        <f>'Survey Gizmo Raw Data'!AH2</f>
        <v>Other</v>
      </c>
      <c r="AB4" s="1" t="str">
        <f>'Survey Gizmo Raw Data'!AJ2</f>
        <v>TBD</v>
      </c>
      <c r="AC4" s="1" t="str">
        <f>IF(AA4="Aggregated rate for health plans",'Survey Gizmo Raw Data'!AK2,IF(AA4="Aggregated rate for ACOs",'Survey Gizmo Raw Data'!AM2,IF(AA4="Aggregated rate for providers (e.g., primary care practices, hospitals)",'Survey Gizmo Raw Data'!AO2,"")))</f>
        <v/>
      </c>
      <c r="AD4" s="1" t="str">
        <f t="shared" ref="AD4:AD8" si="0">IF(ISNUMBER(SEARCH("*sub-population*",AC4)),AC4&amp;" ("&amp;AE4&amp;")","")</f>
        <v/>
      </c>
      <c r="AE4" s="1" t="str">
        <f>IF(AC4="Sub-population of health plans",'Survey Gizmo Raw Data'!AL2,IF(AC4="Sub-population of ACOs",'Survey Gizmo Raw Data'!AN2,IF(AC4="Sub-population of providers",'Survey Gizmo Raw Data'!AP2,"")))</f>
        <v/>
      </c>
      <c r="AF4" s="1" t="str">
        <f>IF('Survey Gizmo Raw Data'!AQ2="","",'Survey Gizmo Raw Data'!AQ2&amp;",")</f>
        <v>Payment (financial incentive or disincentive),</v>
      </c>
      <c r="AG4" s="1" t="str">
        <f>IF('Survey Gizmo Raw Data'!AR2="","",'Survey Gizmo Raw Data'!AR2&amp;",")</f>
        <v>Contractual performance monitoring without financial implications,</v>
      </c>
      <c r="AH4" s="1" t="str">
        <f>IF('Survey Gizmo Raw Data'!AS2="","",'Survey Gizmo Raw Data'!AS2)</f>
        <v>Public reporting</v>
      </c>
      <c r="AI4" s="1" t="str">
        <f>IF(AJ4=" (),","",AJ4)</f>
        <v/>
      </c>
      <c r="AJ4" s="1" t="str">
        <f>AK4&amp;" ("&amp;AL4&amp;"),"</f>
        <v xml:space="preserve"> (),</v>
      </c>
      <c r="AK4" s="1" t="str">
        <f>IF('Survey Gizmo Raw Data'!AT2="","","Quality reporting")</f>
        <v/>
      </c>
      <c r="AL4" s="1" t="str">
        <f>IF('Survey Gizmo Raw Data'!AV2="","",'Survey Gizmo Raw Data'!AV2)</f>
        <v/>
      </c>
      <c r="AM4" s="1" t="str">
        <f>IF(AN4=" ()","",AN4)</f>
        <v/>
      </c>
      <c r="AN4" s="1" t="str">
        <f>AO4&amp;" ("&amp;AP4&amp;")"</f>
        <v xml:space="preserve"> ()</v>
      </c>
      <c r="AO4" s="1" t="str">
        <f>IF('Survey Gizmo Raw Data'!AU2="","","Other")</f>
        <v/>
      </c>
      <c r="AP4" s="1" t="str">
        <f>IF('Survey Gizmo Raw Data'!AW2="","",'Survey Gizmo Raw Data'!AW2)</f>
        <v/>
      </c>
      <c r="AQ4" s="1" t="str">
        <f>'Survey Gizmo Raw Data'!AX2</f>
        <v>No</v>
      </c>
      <c r="AR4" s="1" t="str">
        <f>'Survey Gizmo Raw Data'!AY2</f>
        <v xml:space="preserve"> TBD - measure results anticipated in late 2019.</v>
      </c>
      <c r="AS4" s="1">
        <f>'Survey Gizmo Raw Data'!AZ2</f>
        <v>0</v>
      </c>
      <c r="AT4" s="1">
        <f>'Survey Gizmo Raw Data'!BA2</f>
        <v>0</v>
      </c>
      <c r="AU4" s="1">
        <f>'Survey Gizmo Raw Data'!BB2</f>
        <v>0</v>
      </c>
      <c r="AV4" s="1">
        <f>'Survey Gizmo Raw Data'!BC2</f>
        <v>0</v>
      </c>
      <c r="AW4" s="3" t="e">
        <f>AU4/AV4</f>
        <v>#DIV/0!</v>
      </c>
      <c r="AX4" s="1" t="str">
        <f>IF('Survey Gizmo Raw Data'!BE2="","Did not submit data for a second performance period.",'Survey Gizmo Raw Data'!BE2)</f>
        <v>Did not submit data for a second performance period.</v>
      </c>
      <c r="AY4" s="1" t="str">
        <f>IF('Survey Gizmo Raw Data'!BF2="","Did not submit data for a second performance period.",'Survey Gizmo Raw Data'!BF2)</f>
        <v>Did not submit data for a second performance period.</v>
      </c>
      <c r="AZ4" s="1" t="str">
        <f>IF('Survey Gizmo Raw Data'!BG2="","Did not submit data for a second performance period.",'Survey Gizmo Raw Data'!BG2)</f>
        <v>Did not submit data for a second performance period.</v>
      </c>
      <c r="BA4" s="1" t="str">
        <f>IF('Survey Gizmo Raw Data'!BH2="","Did not submit data for a second performance period.",'Survey Gizmo Raw Data'!BH2)</f>
        <v>Did not submit data for a second performance period.</v>
      </c>
      <c r="BB4" s="3" t="str">
        <f>IF(BA4="Did not submit data for a second performance period.","Did not submit data for a second performance period.",AZ4/BA4)</f>
        <v>Did not submit data for a second performance period.</v>
      </c>
      <c r="BC4" s="1" t="str">
        <f>IF('Survey Gizmo Raw Data'!BJ2="","Did not submit data for a third performance period.",'Survey Gizmo Raw Data'!BJ2)</f>
        <v>Did not submit data for a third performance period.</v>
      </c>
      <c r="BD4" s="1" t="str">
        <f>IF('Survey Gizmo Raw Data'!BK2="","Did not submit data for a third performance period.",'Survey Gizmo Raw Data'!BK2)</f>
        <v>Did not submit data for a third performance period.</v>
      </c>
      <c r="BE4" s="1" t="str">
        <f>IF('Survey Gizmo Raw Data'!BL2="","Did not submit data for a third performance period.",'Survey Gizmo Raw Data'!BL2)</f>
        <v>Did not submit data for a third performance period.</v>
      </c>
      <c r="BF4" s="1" t="str">
        <f>IF('Survey Gizmo Raw Data'!BM2="","Did not submit data for a third performance period.",'Survey Gizmo Raw Data'!BM2)</f>
        <v>Did not submit data for a third performance period.</v>
      </c>
      <c r="BG4" s="3" t="str">
        <f>IF(BF4="Did not submit data for a third performance period.","Did not submit data for a third performance period.",BE4/BF4)</f>
        <v>Did not submit data for a third performance period.</v>
      </c>
      <c r="BH4" s="3" t="str">
        <f>BI4&amp;" ("&amp;BO4&amp;")"</f>
        <v>Paul Kirby (paul.kirby@state.ma.us)</v>
      </c>
      <c r="BI4" s="3" t="str">
        <f>BJ4&amp;" "&amp;BK4</f>
        <v>Paul Kirby</v>
      </c>
      <c r="BJ4" s="1" t="str">
        <f>'Survey Gizmo Raw Data'!BN2</f>
        <v>Paul</v>
      </c>
      <c r="BK4" s="1" t="str">
        <f>'Survey Gizmo Raw Data'!BO2</f>
        <v>Kirby</v>
      </c>
      <c r="BL4" s="1" t="str">
        <f>'Survey Gizmo Raw Data'!BP2</f>
        <v>Quality Manager</v>
      </c>
      <c r="BM4" s="1" t="str">
        <f>'Survey Gizmo Raw Data'!BQ2</f>
        <v>MassHealth Office of Clinical Affairs</v>
      </c>
      <c r="BN4" s="1" t="str">
        <f>'Survey Gizmo Raw Data'!BR2</f>
        <v>MA</v>
      </c>
      <c r="BO4" s="1" t="str">
        <f>'Survey Gizmo Raw Data'!BS2</f>
        <v>paul.kirby@state.ma.us</v>
      </c>
      <c r="BP4" s="1" t="str">
        <f>'Survey Gizmo Raw Data'!BT2</f>
        <v>617-847-3736</v>
      </c>
      <c r="BQ4" s="3" t="str">
        <f>IF(BR4="  ()","Policy contact is the same as the Technical Specifications contact",BR4)</f>
        <v>Policy contact is the same as the Technical Specifications contact</v>
      </c>
      <c r="BR4" s="3" t="str">
        <f>BS4&amp;" ("&amp;BY4&amp;")"</f>
        <v xml:space="preserve">  ()</v>
      </c>
      <c r="BS4" s="3" t="str">
        <f>BT4&amp;" "&amp;BU4</f>
        <v xml:space="preserve"> </v>
      </c>
      <c r="BT4" s="1" t="str">
        <f>IF('Survey Gizmo Raw Data'!BU2="","",'Survey Gizmo Raw Data'!BU2)</f>
        <v/>
      </c>
      <c r="BU4" s="1" t="str">
        <f>IF('Survey Gizmo Raw Data'!BV2="","",'Survey Gizmo Raw Data'!BV2)</f>
        <v/>
      </c>
      <c r="BV4" s="1" t="str">
        <f>IF('Survey Gizmo Raw Data'!BW2="","",'Survey Gizmo Raw Data'!BW2)</f>
        <v/>
      </c>
      <c r="BW4" s="1" t="str">
        <f>IF('Survey Gizmo Raw Data'!BX2="","",'Survey Gizmo Raw Data'!BX2)</f>
        <v/>
      </c>
      <c r="BX4" s="1" t="str">
        <f>IF('Survey Gizmo Raw Data'!BY2="","",'Survey Gizmo Raw Data'!BY2)</f>
        <v/>
      </c>
      <c r="BY4" s="1" t="str">
        <f>IF('Survey Gizmo Raw Data'!BZ2="","",'Survey Gizmo Raw Data'!BZ2)</f>
        <v/>
      </c>
      <c r="BZ4" s="1" t="str">
        <f>IF('Survey Gizmo Raw Data'!CA2="","",'Survey Gizmo Raw Data'!CA2)</f>
        <v/>
      </c>
      <c r="CA4" s="1" t="str">
        <f>'Survey Gizmo Raw Data'!CB2</f>
        <v>Yes, it is okay to share with others.</v>
      </c>
      <c r="CB4" s="1">
        <f>'Survey Gizmo Raw Data'!CC2</f>
        <v>0</v>
      </c>
      <c r="CC4" s="1">
        <f>'Survey Gizmo Raw Data'!CD2</f>
        <v>0</v>
      </c>
    </row>
    <row r="5" spans="1:81" s="2" customFormat="1" ht="150" x14ac:dyDescent="0.25">
      <c r="A5" s="1">
        <f>'Survey Gizmo Raw Data'!A3</f>
        <v>59</v>
      </c>
      <c r="B5" s="1" t="str">
        <f>'Survey Gizmo Raw Data'!BR3</f>
        <v>MA</v>
      </c>
      <c r="C5" s="1" t="str">
        <f>'Survey Gizmo Raw Data'!BQ3</f>
        <v>MassHealth Office of Clinical Affairs</v>
      </c>
      <c r="D5" s="1" t="str">
        <f>'Survey Gizmo Raw Data'!K3</f>
        <v>No</v>
      </c>
      <c r="E5" s="35" t="str">
        <f>IF('Survey Gizmo Raw Data'!L3="","No NQF Number",'Survey Gizmo Raw Data'!L3)</f>
        <v>No NQF Number</v>
      </c>
      <c r="F5" s="1" t="str">
        <f>'Survey Gizmo Raw Data'!J3</f>
        <v>Health-Related Social Needs Screening</v>
      </c>
      <c r="G5" s="1" t="str">
        <f>'Survey Gizmo Raw Data'!M3</f>
        <v>Other</v>
      </c>
      <c r="H5" s="1" t="str">
        <f>'Survey Gizmo Raw Data'!O3</f>
        <v>Massachusetts Executive Office of Health and Human Services</v>
      </c>
      <c r="I5" s="1" t="str">
        <f>'Survey Gizmo Raw Data'!P3</f>
        <v>Claims and clinical data</v>
      </c>
      <c r="J5" s="1">
        <f>'Survey Gizmo Raw Data'!Q3</f>
        <v>0</v>
      </c>
      <c r="K5" s="1" t="str">
        <f t="shared" ref="K5:K8" si="1">M5&amp;" ("&amp;O5&amp;")"</f>
        <v>Not applicable - measure is homegrown (0)</v>
      </c>
      <c r="L5" s="1" t="str">
        <f t="shared" ref="L5:L8" si="2">M5&amp;" ("&amp;N5&amp;")"</f>
        <v>Not applicable - measure is homegrown (0)</v>
      </c>
      <c r="M5" s="1" t="str">
        <f>IF('Survey Gizmo Raw Data'!R3="No","No deviations from the measure steward",IF('Survey Gizmo Raw Data'!R3="Yes","Measure does deviate from the steward",'Survey Gizmo Raw Data'!R3))</f>
        <v>Not applicable - measure is homegrown</v>
      </c>
      <c r="N5" s="1">
        <f>'Survey Gizmo Raw Data'!S3</f>
        <v>0</v>
      </c>
      <c r="O5" s="1">
        <f>'Survey Gizmo Raw Data'!T3</f>
        <v>0</v>
      </c>
      <c r="P5" s="1" t="str">
        <f>IF('Survey Gizmo Raw Data'!U3="Yes",'Survey Gizmo Raw Data'!V3,'Survey Gizmo Raw Data'!W3)</f>
        <v>Please contact measure steward for specifications.</v>
      </c>
      <c r="Q5" s="1" t="str">
        <f>'Survey Gizmo Raw Data'!X3</f>
        <v>No</v>
      </c>
      <c r="R5" s="1">
        <f>'Survey Gizmo Raw Data'!Y3</f>
        <v>0</v>
      </c>
      <c r="S5" s="1">
        <f>'Survey Gizmo Raw Data'!Z3</f>
        <v>0</v>
      </c>
      <c r="T5" s="1">
        <f>'Survey Gizmo Raw Data'!AA3</f>
        <v>0</v>
      </c>
      <c r="U5" s="1">
        <f>'Survey Gizmo Raw Data'!AB3</f>
        <v>0</v>
      </c>
      <c r="V5" s="1" t="str">
        <f>IF('Survey Gizmo Raw Data'!AC3="","",'Survey Gizmo Raw Data'!AC3)</f>
        <v>Medicaid</v>
      </c>
      <c r="W5" s="1" t="str">
        <f>IF('Survey Gizmo Raw Data'!AD3="","",'Survey Gizmo Raw Data'!AD3&amp;",")</f>
        <v/>
      </c>
      <c r="X5" s="1" t="str">
        <f>IF('Survey Gizmo Raw Data'!AE3="","",'Survey Gizmo Raw Data'!AE3&amp;",")</f>
        <v/>
      </c>
      <c r="Y5" s="1" t="str">
        <f>IF('Survey Gizmo Raw Data'!AF3="","",'Survey Gizmo Raw Data'!AF3&amp;",")</f>
        <v/>
      </c>
      <c r="Z5" s="1" t="str">
        <f>IF('Survey Gizmo Raw Data'!AG3="","",'Survey Gizmo Raw Data'!AG3&amp;",")</f>
        <v/>
      </c>
      <c r="AA5" s="1" t="str">
        <f>'Survey Gizmo Raw Data'!AH3</f>
        <v>Other</v>
      </c>
      <c r="AB5" s="1" t="str">
        <f>'Survey Gizmo Raw Data'!AJ3</f>
        <v>TBD</v>
      </c>
      <c r="AC5" s="1" t="str">
        <f>IF(AA5="Aggregated rate for health plans",'Survey Gizmo Raw Data'!AK3,IF(AA5="Aggregated rate for ACOs",'Survey Gizmo Raw Data'!AM3,IF(AA5="Aggregated rate for providers (e.g., primary care practices, hospitals)",'Survey Gizmo Raw Data'!AO3,"")))</f>
        <v/>
      </c>
      <c r="AD5" s="1" t="str">
        <f t="shared" si="0"/>
        <v/>
      </c>
      <c r="AE5" s="1" t="str">
        <f>IF(AC5="Sub-population of health plans",'Survey Gizmo Raw Data'!AL3,IF(AC5="Sub-population of ACOs",'Survey Gizmo Raw Data'!AN3,IF(AC5="Sub-population of providers",'Survey Gizmo Raw Data'!AP3,"")))</f>
        <v/>
      </c>
      <c r="AF5" s="1" t="str">
        <f>IF('Survey Gizmo Raw Data'!AQ3="","",'Survey Gizmo Raw Data'!AQ3&amp;",")</f>
        <v>Payment (financial incentive or disincentive),</v>
      </c>
      <c r="AG5" s="1" t="str">
        <f>IF('Survey Gizmo Raw Data'!AR3="","",'Survey Gizmo Raw Data'!AR3&amp;",")</f>
        <v>Contractual performance monitoring without financial implications,</v>
      </c>
      <c r="AH5" s="1" t="str">
        <f>IF('Survey Gizmo Raw Data'!AS3="","",'Survey Gizmo Raw Data'!AS3)</f>
        <v>Public reporting</v>
      </c>
      <c r="AI5" s="1" t="str">
        <f t="shared" ref="AI5:AI8" si="3">IF(AJ5=" (),","",AJ5)</f>
        <v/>
      </c>
      <c r="AJ5" s="1" t="str">
        <f t="shared" ref="AJ5:AJ8" si="4">AK5&amp;" ("&amp;AL5&amp;"),"</f>
        <v xml:space="preserve"> (),</v>
      </c>
      <c r="AK5" s="1" t="str">
        <f>IF('Survey Gizmo Raw Data'!AT3="","","Quality reporting")</f>
        <v/>
      </c>
      <c r="AL5" s="1" t="str">
        <f>IF('Survey Gizmo Raw Data'!AV3="","",'Survey Gizmo Raw Data'!AV3)</f>
        <v/>
      </c>
      <c r="AM5" s="1" t="str">
        <f t="shared" ref="AM5:AM8" si="5">IF(AN5=" ()","",AN5)</f>
        <v/>
      </c>
      <c r="AN5" s="1" t="str">
        <f t="shared" ref="AN5:AN8" si="6">AO5&amp;" ("&amp;AP5&amp;")"</f>
        <v xml:space="preserve"> ()</v>
      </c>
      <c r="AO5" s="1" t="str">
        <f>IF('Survey Gizmo Raw Data'!AU3="","","Other")</f>
        <v/>
      </c>
      <c r="AP5" s="1" t="str">
        <f>IF('Survey Gizmo Raw Data'!AW3="","",'Survey Gizmo Raw Data'!AW3)</f>
        <v/>
      </c>
      <c r="AQ5" s="1" t="str">
        <f>'Survey Gizmo Raw Data'!AX3</f>
        <v>No</v>
      </c>
      <c r="AR5" s="1" t="str">
        <f>'Survey Gizmo Raw Data'!AY3</f>
        <v>TBD - measure results anticipated in late 2019.</v>
      </c>
      <c r="AS5" s="1">
        <f>'Survey Gizmo Raw Data'!AZ3</f>
        <v>0</v>
      </c>
      <c r="AT5" s="1">
        <f>'Survey Gizmo Raw Data'!BA3</f>
        <v>0</v>
      </c>
      <c r="AU5" s="1">
        <f>'Survey Gizmo Raw Data'!BB3</f>
        <v>0</v>
      </c>
      <c r="AV5" s="1">
        <f>'Survey Gizmo Raw Data'!BC3</f>
        <v>0</v>
      </c>
      <c r="AW5" s="3" t="e">
        <f t="shared" ref="AW5:AW8" si="7">AU5/AV5</f>
        <v>#DIV/0!</v>
      </c>
      <c r="AX5" s="1" t="str">
        <f>IF('Survey Gizmo Raw Data'!BE3="","Did not submit data for a second performance period.",'Survey Gizmo Raw Data'!BE3)</f>
        <v>Did not submit data for a second performance period.</v>
      </c>
      <c r="AY5" s="1" t="str">
        <f>IF('Survey Gizmo Raw Data'!BF3="","Did not submit data for a second performance period.",'Survey Gizmo Raw Data'!BF3)</f>
        <v>Did not submit data for a second performance period.</v>
      </c>
      <c r="AZ5" s="1" t="str">
        <f>IF('Survey Gizmo Raw Data'!BG3="","Did not submit data for a second performance period.",'Survey Gizmo Raw Data'!BG3)</f>
        <v>Did not submit data for a second performance period.</v>
      </c>
      <c r="BA5" s="1" t="str">
        <f>IF('Survey Gizmo Raw Data'!BH3="","Did not submit data for a second performance period.",'Survey Gizmo Raw Data'!BH3)</f>
        <v>Did not submit data for a second performance period.</v>
      </c>
      <c r="BB5" s="3" t="str">
        <f t="shared" ref="BB5:BB8" si="8">IF(BA5="Did not submit data for a second performance period.","Did not submit data for a second performance period.",AZ5/BA5)</f>
        <v>Did not submit data for a second performance period.</v>
      </c>
      <c r="BC5" s="1" t="str">
        <f>IF('Survey Gizmo Raw Data'!BJ3="","Did not submit data for a third performance period.",'Survey Gizmo Raw Data'!BJ3)</f>
        <v>Did not submit data for a third performance period.</v>
      </c>
      <c r="BD5" s="1" t="str">
        <f>IF('Survey Gizmo Raw Data'!BK3="","Did not submit data for a third performance period.",'Survey Gizmo Raw Data'!BK3)</f>
        <v>Did not submit data for a third performance period.</v>
      </c>
      <c r="BE5" s="1" t="str">
        <f>IF('Survey Gizmo Raw Data'!BL3="","Did not submit data for a third performance period.",'Survey Gizmo Raw Data'!BL3)</f>
        <v>Did not submit data for a third performance period.</v>
      </c>
      <c r="BF5" s="1" t="str">
        <f>IF('Survey Gizmo Raw Data'!BM3="","Did not submit data for a third performance period.",'Survey Gizmo Raw Data'!BM3)</f>
        <v>Did not submit data for a third performance period.</v>
      </c>
      <c r="BG5" s="3" t="str">
        <f t="shared" ref="BG5:BG8" si="9">IF(BF5="Did not submit data for a third performance period.","Did not submit data for a third performance period.",BE5/BF5)</f>
        <v>Did not submit data for a third performance period.</v>
      </c>
      <c r="BH5" s="3" t="str">
        <f t="shared" ref="BH5:BH8" si="10">BI5&amp;" ("&amp;BO5&amp;")"</f>
        <v>Paul Kirby (paul.kirby@state.ma.us)</v>
      </c>
      <c r="BI5" s="3" t="str">
        <f t="shared" ref="BI5:BI8" si="11">BJ5&amp;" "&amp;BK5</f>
        <v>Paul Kirby</v>
      </c>
      <c r="BJ5" s="1" t="str">
        <f>'Survey Gizmo Raw Data'!BN3</f>
        <v>Paul</v>
      </c>
      <c r="BK5" s="1" t="str">
        <f>'Survey Gizmo Raw Data'!BO3</f>
        <v>Kirby</v>
      </c>
      <c r="BL5" s="1" t="str">
        <f>'Survey Gizmo Raw Data'!BP3</f>
        <v>Quality Manager</v>
      </c>
      <c r="BM5" s="1" t="str">
        <f>'Survey Gizmo Raw Data'!BQ3</f>
        <v>MassHealth Office of Clinical Affairs</v>
      </c>
      <c r="BN5" s="1" t="str">
        <f>'Survey Gizmo Raw Data'!BR3</f>
        <v>MA</v>
      </c>
      <c r="BO5" s="1" t="str">
        <f>'Survey Gizmo Raw Data'!BS3</f>
        <v>paul.kirby@state.ma.us</v>
      </c>
      <c r="BP5" s="1" t="str">
        <f>'Survey Gizmo Raw Data'!BT3</f>
        <v>617-847-3736</v>
      </c>
      <c r="BQ5" s="3" t="str">
        <f t="shared" ref="BQ5:BQ8" si="12">IF(BR5="  ()","Policy contact is the same as the Technical Specifications contact",BR5)</f>
        <v>Policy contact is the same as the Technical Specifications contact</v>
      </c>
      <c r="BR5" s="3" t="str">
        <f t="shared" ref="BR5:BR8" si="13">BS5&amp;" ("&amp;BY5&amp;")"</f>
        <v xml:space="preserve">  ()</v>
      </c>
      <c r="BS5" s="3" t="str">
        <f t="shared" ref="BS5:BS8" si="14">BT5&amp;" "&amp;BU5</f>
        <v xml:space="preserve"> </v>
      </c>
      <c r="BT5" s="1" t="str">
        <f>IF('Survey Gizmo Raw Data'!BU3="","",'Survey Gizmo Raw Data'!BU3)</f>
        <v/>
      </c>
      <c r="BU5" s="1" t="str">
        <f>IF('Survey Gizmo Raw Data'!BV3="","",'Survey Gizmo Raw Data'!BV3)</f>
        <v/>
      </c>
      <c r="BV5" s="1" t="str">
        <f>IF('Survey Gizmo Raw Data'!BW3="","",'Survey Gizmo Raw Data'!BW3)</f>
        <v/>
      </c>
      <c r="BW5" s="1" t="str">
        <f>IF('Survey Gizmo Raw Data'!BX3="","",'Survey Gizmo Raw Data'!BX3)</f>
        <v/>
      </c>
      <c r="BX5" s="1" t="str">
        <f>IF('Survey Gizmo Raw Data'!BY3="","",'Survey Gizmo Raw Data'!BY3)</f>
        <v/>
      </c>
      <c r="BY5" s="1" t="str">
        <f>IF('Survey Gizmo Raw Data'!BZ3="","",'Survey Gizmo Raw Data'!BZ3)</f>
        <v/>
      </c>
      <c r="BZ5" s="1" t="str">
        <f>IF('Survey Gizmo Raw Data'!CA3="","",'Survey Gizmo Raw Data'!CA3)</f>
        <v/>
      </c>
      <c r="CA5" s="1" t="str">
        <f>'Survey Gizmo Raw Data'!CB3</f>
        <v>Yes, it is okay to share with others.</v>
      </c>
      <c r="CB5" s="1">
        <f>'Survey Gizmo Raw Data'!CC3</f>
        <v>0</v>
      </c>
      <c r="CC5" s="1">
        <f>'Survey Gizmo Raw Data'!CD3</f>
        <v>0</v>
      </c>
    </row>
    <row r="6" spans="1:81" s="2" customFormat="1" ht="150" x14ac:dyDescent="0.25">
      <c r="A6" s="1">
        <f>'Survey Gizmo Raw Data'!A4</f>
        <v>61</v>
      </c>
      <c r="B6" s="1" t="str">
        <f>'Survey Gizmo Raw Data'!BR4</f>
        <v>MA</v>
      </c>
      <c r="C6" s="1" t="str">
        <f>'Survey Gizmo Raw Data'!BQ4</f>
        <v>MassHealth Office of Clinical Affairs</v>
      </c>
      <c r="D6" s="1" t="str">
        <f>'Survey Gizmo Raw Data'!K4</f>
        <v>No</v>
      </c>
      <c r="E6" s="35" t="str">
        <f>IF('Survey Gizmo Raw Data'!L4="","No NQF Number",'Survey Gizmo Raw Data'!L4)</f>
        <v>No NQF Number</v>
      </c>
      <c r="F6" s="1" t="str">
        <f>'Survey Gizmo Raw Data'!J4</f>
        <v>Behavioral Health Community Partner Engagement</v>
      </c>
      <c r="G6" s="1" t="str">
        <f>'Survey Gizmo Raw Data'!M4</f>
        <v>Other</v>
      </c>
      <c r="H6" s="1" t="str">
        <f>'Survey Gizmo Raw Data'!O4</f>
        <v>Massachusetts Executive Office of Health and Human Services</v>
      </c>
      <c r="I6" s="1" t="str">
        <f>'Survey Gizmo Raw Data'!P4</f>
        <v>Claims data</v>
      </c>
      <c r="J6" s="1">
        <f>'Survey Gizmo Raw Data'!Q4</f>
        <v>0</v>
      </c>
      <c r="K6" s="1" t="str">
        <f t="shared" si="1"/>
        <v>Not applicable - measure is homegrown (0)</v>
      </c>
      <c r="L6" s="1" t="str">
        <f t="shared" si="2"/>
        <v>Not applicable - measure is homegrown (0)</v>
      </c>
      <c r="M6" s="1" t="str">
        <f>IF('Survey Gizmo Raw Data'!R4="No","No deviations from the measure steward",IF('Survey Gizmo Raw Data'!R4="Yes","Measure does deviate from the steward",'Survey Gizmo Raw Data'!R4))</f>
        <v>Not applicable - measure is homegrown</v>
      </c>
      <c r="N6" s="1">
        <f>'Survey Gizmo Raw Data'!S4</f>
        <v>0</v>
      </c>
      <c r="O6" s="1">
        <f>'Survey Gizmo Raw Data'!T4</f>
        <v>0</v>
      </c>
      <c r="P6" s="1" t="str">
        <f>IF('Survey Gizmo Raw Data'!U4="Yes",'Survey Gizmo Raw Data'!V4,'Survey Gizmo Raw Data'!W4)</f>
        <v>Please contact measure steward for specifications.</v>
      </c>
      <c r="Q6" s="1" t="str">
        <f>'Survey Gizmo Raw Data'!X4</f>
        <v>No</v>
      </c>
      <c r="R6" s="1">
        <f>'Survey Gizmo Raw Data'!Y4</f>
        <v>0</v>
      </c>
      <c r="S6" s="1">
        <f>'Survey Gizmo Raw Data'!Z4</f>
        <v>0</v>
      </c>
      <c r="T6" s="1">
        <f>'Survey Gizmo Raw Data'!AA4</f>
        <v>0</v>
      </c>
      <c r="U6" s="1">
        <f>'Survey Gizmo Raw Data'!AB4</f>
        <v>0</v>
      </c>
      <c r="V6" s="1" t="str">
        <f>IF('Survey Gizmo Raw Data'!AC4="","",'Survey Gizmo Raw Data'!AC4)</f>
        <v>Medicaid</v>
      </c>
      <c r="W6" s="1" t="str">
        <f>IF('Survey Gizmo Raw Data'!AD4="","",'Survey Gizmo Raw Data'!AD4&amp;",")</f>
        <v/>
      </c>
      <c r="X6" s="1" t="str">
        <f>IF('Survey Gizmo Raw Data'!AE4="","",'Survey Gizmo Raw Data'!AE4&amp;",")</f>
        <v/>
      </c>
      <c r="Y6" s="1" t="str">
        <f>IF('Survey Gizmo Raw Data'!AF4="","",'Survey Gizmo Raw Data'!AF4&amp;",")</f>
        <v/>
      </c>
      <c r="Z6" s="1" t="str">
        <f>IF('Survey Gizmo Raw Data'!AG4="","",'Survey Gizmo Raw Data'!AG4&amp;",")</f>
        <v/>
      </c>
      <c r="AA6" s="1" t="str">
        <f>'Survey Gizmo Raw Data'!AH4</f>
        <v>Other</v>
      </c>
      <c r="AB6" s="1" t="str">
        <f>'Survey Gizmo Raw Data'!AJ4</f>
        <v>TBD</v>
      </c>
      <c r="AC6" s="1" t="str">
        <f>IF(AA6="Aggregated rate for health plans",'Survey Gizmo Raw Data'!AK4,IF(AA6="Aggregated rate for ACOs",'Survey Gizmo Raw Data'!AM4,IF(AA6="Aggregated rate for providers (e.g., primary care practices, hospitals)",'Survey Gizmo Raw Data'!AO4,"")))</f>
        <v/>
      </c>
      <c r="AD6" s="1" t="str">
        <f t="shared" si="0"/>
        <v/>
      </c>
      <c r="AE6" s="1" t="str">
        <f>IF(AC6="Sub-population of health plans",'Survey Gizmo Raw Data'!AL4,IF(AC6="Sub-population of ACOs",'Survey Gizmo Raw Data'!AN4,IF(AC6="Sub-population of providers",'Survey Gizmo Raw Data'!AP4,"")))</f>
        <v/>
      </c>
      <c r="AF6" s="1" t="str">
        <f>IF('Survey Gizmo Raw Data'!AQ4="","",'Survey Gizmo Raw Data'!AQ4&amp;",")</f>
        <v>Payment (financial incentive or disincentive),</v>
      </c>
      <c r="AG6" s="1" t="str">
        <f>IF('Survey Gizmo Raw Data'!AR4="","",'Survey Gizmo Raw Data'!AR4&amp;",")</f>
        <v>Contractual performance monitoring without financial implications,</v>
      </c>
      <c r="AH6" s="1" t="str">
        <f>IF('Survey Gizmo Raw Data'!AS4="","",'Survey Gizmo Raw Data'!AS4)</f>
        <v>Public reporting</v>
      </c>
      <c r="AI6" s="1" t="str">
        <f t="shared" si="3"/>
        <v/>
      </c>
      <c r="AJ6" s="1" t="str">
        <f t="shared" si="4"/>
        <v xml:space="preserve"> (),</v>
      </c>
      <c r="AK6" s="1" t="str">
        <f>IF('Survey Gizmo Raw Data'!AT4="","","Quality reporting")</f>
        <v/>
      </c>
      <c r="AL6" s="1" t="str">
        <f>IF('Survey Gizmo Raw Data'!AV4="","",'Survey Gizmo Raw Data'!AV4)</f>
        <v/>
      </c>
      <c r="AM6" s="1" t="str">
        <f t="shared" si="5"/>
        <v/>
      </c>
      <c r="AN6" s="1" t="str">
        <f t="shared" si="6"/>
        <v xml:space="preserve"> ()</v>
      </c>
      <c r="AO6" s="1" t="str">
        <f>IF('Survey Gizmo Raw Data'!AU4="","","Other")</f>
        <v/>
      </c>
      <c r="AP6" s="1" t="str">
        <f>IF('Survey Gizmo Raw Data'!AW4="","",'Survey Gizmo Raw Data'!AW4)</f>
        <v/>
      </c>
      <c r="AQ6" s="1" t="str">
        <f>'Survey Gizmo Raw Data'!AX4</f>
        <v>No</v>
      </c>
      <c r="AR6" s="1" t="str">
        <f>'Survey Gizmo Raw Data'!AY4</f>
        <v>TBD - measure results anticipated in late 2019.</v>
      </c>
      <c r="AS6" s="1">
        <f>'Survey Gizmo Raw Data'!AZ4</f>
        <v>0</v>
      </c>
      <c r="AT6" s="1">
        <f>'Survey Gizmo Raw Data'!BA4</f>
        <v>0</v>
      </c>
      <c r="AU6" s="1">
        <f>'Survey Gizmo Raw Data'!BB4</f>
        <v>0</v>
      </c>
      <c r="AV6" s="1">
        <f>'Survey Gizmo Raw Data'!BC4</f>
        <v>0</v>
      </c>
      <c r="AW6" s="3" t="e">
        <f t="shared" si="7"/>
        <v>#DIV/0!</v>
      </c>
      <c r="AX6" s="1" t="str">
        <f>IF('Survey Gizmo Raw Data'!BE4="","Did not submit data for a second performance period.",'Survey Gizmo Raw Data'!BE4)</f>
        <v>Did not submit data for a second performance period.</v>
      </c>
      <c r="AY6" s="1" t="str">
        <f>IF('Survey Gizmo Raw Data'!BF4="","Did not submit data for a second performance period.",'Survey Gizmo Raw Data'!BF4)</f>
        <v>Did not submit data for a second performance period.</v>
      </c>
      <c r="AZ6" s="1" t="str">
        <f>IF('Survey Gizmo Raw Data'!BG4="","Did not submit data for a second performance period.",'Survey Gizmo Raw Data'!BG4)</f>
        <v>Did not submit data for a second performance period.</v>
      </c>
      <c r="BA6" s="1" t="str">
        <f>IF('Survey Gizmo Raw Data'!BH4="","Did not submit data for a second performance period.",'Survey Gizmo Raw Data'!BH4)</f>
        <v>Did not submit data for a second performance period.</v>
      </c>
      <c r="BB6" s="3" t="str">
        <f t="shared" si="8"/>
        <v>Did not submit data for a second performance period.</v>
      </c>
      <c r="BC6" s="1" t="str">
        <f>IF('Survey Gizmo Raw Data'!BJ4="","Did not submit data for a third performance period.",'Survey Gizmo Raw Data'!BJ4)</f>
        <v>Did not submit data for a third performance period.</v>
      </c>
      <c r="BD6" s="1" t="str">
        <f>IF('Survey Gizmo Raw Data'!BK4="","Did not submit data for a third performance period.",'Survey Gizmo Raw Data'!BK4)</f>
        <v>Did not submit data for a third performance period.</v>
      </c>
      <c r="BE6" s="1" t="str">
        <f>IF('Survey Gizmo Raw Data'!BL4="","Did not submit data for a third performance period.",'Survey Gizmo Raw Data'!BL4)</f>
        <v>Did not submit data for a third performance period.</v>
      </c>
      <c r="BF6" s="1" t="str">
        <f>IF('Survey Gizmo Raw Data'!BM4="","Did not submit data for a third performance period.",'Survey Gizmo Raw Data'!BM4)</f>
        <v>Did not submit data for a third performance period.</v>
      </c>
      <c r="BG6" s="3" t="str">
        <f t="shared" si="9"/>
        <v>Did not submit data for a third performance period.</v>
      </c>
      <c r="BH6" s="3" t="str">
        <f t="shared" si="10"/>
        <v>Paul Kirby (paul.kirby@state.ma.us)</v>
      </c>
      <c r="BI6" s="3" t="str">
        <f t="shared" si="11"/>
        <v>Paul Kirby</v>
      </c>
      <c r="BJ6" s="1" t="str">
        <f>'Survey Gizmo Raw Data'!BN4</f>
        <v>Paul</v>
      </c>
      <c r="BK6" s="1" t="str">
        <f>'Survey Gizmo Raw Data'!BO4</f>
        <v>Kirby</v>
      </c>
      <c r="BL6" s="1" t="str">
        <f>'Survey Gizmo Raw Data'!BP4</f>
        <v>Quality Manager</v>
      </c>
      <c r="BM6" s="1" t="str">
        <f>'Survey Gizmo Raw Data'!BQ4</f>
        <v>MassHealth Office of Clinical Affairs</v>
      </c>
      <c r="BN6" s="1" t="str">
        <f>'Survey Gizmo Raw Data'!BR4</f>
        <v>MA</v>
      </c>
      <c r="BO6" s="1" t="str">
        <f>'Survey Gizmo Raw Data'!BS4</f>
        <v>paul.kirby@state.ma.us</v>
      </c>
      <c r="BP6" s="1" t="str">
        <f>'Survey Gizmo Raw Data'!BT4</f>
        <v>617-847-3736</v>
      </c>
      <c r="BQ6" s="3" t="str">
        <f t="shared" si="12"/>
        <v>Policy contact is the same as the Technical Specifications contact</v>
      </c>
      <c r="BR6" s="3" t="str">
        <f t="shared" si="13"/>
        <v xml:space="preserve">  ()</v>
      </c>
      <c r="BS6" s="3" t="str">
        <f t="shared" si="14"/>
        <v xml:space="preserve"> </v>
      </c>
      <c r="BT6" s="1" t="str">
        <f>IF('Survey Gizmo Raw Data'!BU4="","",'Survey Gizmo Raw Data'!BU4)</f>
        <v/>
      </c>
      <c r="BU6" s="1" t="str">
        <f>IF('Survey Gizmo Raw Data'!BV4="","",'Survey Gizmo Raw Data'!BV4)</f>
        <v/>
      </c>
      <c r="BV6" s="1" t="str">
        <f>IF('Survey Gizmo Raw Data'!BW4="","",'Survey Gizmo Raw Data'!BW4)</f>
        <v/>
      </c>
      <c r="BW6" s="1" t="str">
        <f>IF('Survey Gizmo Raw Data'!BX4="","",'Survey Gizmo Raw Data'!BX4)</f>
        <v/>
      </c>
      <c r="BX6" s="1" t="str">
        <f>IF('Survey Gizmo Raw Data'!BY4="","",'Survey Gizmo Raw Data'!BY4)</f>
        <v/>
      </c>
      <c r="BY6" s="1" t="str">
        <f>IF('Survey Gizmo Raw Data'!BZ4="","",'Survey Gizmo Raw Data'!BZ4)</f>
        <v/>
      </c>
      <c r="BZ6" s="1" t="str">
        <f>IF('Survey Gizmo Raw Data'!CA4="","",'Survey Gizmo Raw Data'!CA4)</f>
        <v/>
      </c>
      <c r="CA6" s="1" t="str">
        <f>'Survey Gizmo Raw Data'!CB4</f>
        <v>Yes, it is okay to share with others.</v>
      </c>
      <c r="CB6" s="1">
        <f>'Survey Gizmo Raw Data'!CC4</f>
        <v>0</v>
      </c>
      <c r="CC6" s="1">
        <f>'Survey Gizmo Raw Data'!CD4</f>
        <v>0</v>
      </c>
    </row>
    <row r="7" spans="1:81" s="2" customFormat="1" ht="150" x14ac:dyDescent="0.25">
      <c r="A7" s="1">
        <f>'Survey Gizmo Raw Data'!A5</f>
        <v>62</v>
      </c>
      <c r="B7" s="1" t="str">
        <f>'Survey Gizmo Raw Data'!BR5</f>
        <v>MA</v>
      </c>
      <c r="C7" s="1" t="str">
        <f>'Survey Gizmo Raw Data'!BQ5</f>
        <v>MassHealth Office of Clinical Affairs</v>
      </c>
      <c r="D7" s="1" t="str">
        <f>'Survey Gizmo Raw Data'!K5</f>
        <v>No</v>
      </c>
      <c r="E7" s="35" t="str">
        <f>IF('Survey Gizmo Raw Data'!L5="","No NQF Number",'Survey Gizmo Raw Data'!L5)</f>
        <v>No NQF Number</v>
      </c>
      <c r="F7" s="1" t="str">
        <f>'Survey Gizmo Raw Data'!J5</f>
        <v>Long-Term Services and Supports (LTSS) Community Partner Engagement</v>
      </c>
      <c r="G7" s="1" t="str">
        <f>'Survey Gizmo Raw Data'!M5</f>
        <v>Other</v>
      </c>
      <c r="H7" s="1" t="str">
        <f>'Survey Gizmo Raw Data'!O5</f>
        <v>Massachusetts Executive Office of Health and Human Services</v>
      </c>
      <c r="I7" s="1" t="str">
        <f>'Survey Gizmo Raw Data'!P5</f>
        <v>Claims data</v>
      </c>
      <c r="J7" s="1">
        <f>'Survey Gizmo Raw Data'!Q5</f>
        <v>0</v>
      </c>
      <c r="K7" s="1" t="str">
        <f t="shared" si="1"/>
        <v>Not applicable - measure is homegrown (0)</v>
      </c>
      <c r="L7" s="1" t="str">
        <f t="shared" si="2"/>
        <v>Not applicable - measure is homegrown (0)</v>
      </c>
      <c r="M7" s="1" t="str">
        <f>IF('Survey Gizmo Raw Data'!R5="No","No deviations from the measure steward",IF('Survey Gizmo Raw Data'!R5="Yes","Measure does deviate from the steward",'Survey Gizmo Raw Data'!R5))</f>
        <v>Not applicable - measure is homegrown</v>
      </c>
      <c r="N7" s="1">
        <f>'Survey Gizmo Raw Data'!S5</f>
        <v>0</v>
      </c>
      <c r="O7" s="1">
        <f>'Survey Gizmo Raw Data'!T5</f>
        <v>0</v>
      </c>
      <c r="P7" s="1" t="str">
        <f>IF('Survey Gizmo Raw Data'!U5="Yes",'Survey Gizmo Raw Data'!V5,'Survey Gizmo Raw Data'!W5)</f>
        <v>Please contact measure steward for specifications.</v>
      </c>
      <c r="Q7" s="1" t="str">
        <f>'Survey Gizmo Raw Data'!X5</f>
        <v>No</v>
      </c>
      <c r="R7" s="1">
        <f>'Survey Gizmo Raw Data'!Y5</f>
        <v>0</v>
      </c>
      <c r="S7" s="1">
        <f>'Survey Gizmo Raw Data'!Z5</f>
        <v>0</v>
      </c>
      <c r="T7" s="1">
        <f>'Survey Gizmo Raw Data'!AA5</f>
        <v>0</v>
      </c>
      <c r="U7" s="1">
        <f>'Survey Gizmo Raw Data'!AB5</f>
        <v>0</v>
      </c>
      <c r="V7" s="1" t="str">
        <f>IF('Survey Gizmo Raw Data'!AC5="","",'Survey Gizmo Raw Data'!AC5)</f>
        <v>Medicaid</v>
      </c>
      <c r="W7" s="1" t="str">
        <f>IF('Survey Gizmo Raw Data'!AD5="","",'Survey Gizmo Raw Data'!AD5&amp;",")</f>
        <v/>
      </c>
      <c r="X7" s="1" t="str">
        <f>IF('Survey Gizmo Raw Data'!AE5="","",'Survey Gizmo Raw Data'!AE5&amp;",")</f>
        <v/>
      </c>
      <c r="Y7" s="1" t="str">
        <f>IF('Survey Gizmo Raw Data'!AF5="","",'Survey Gizmo Raw Data'!AF5&amp;",")</f>
        <v/>
      </c>
      <c r="Z7" s="1" t="str">
        <f>IF('Survey Gizmo Raw Data'!AG5="","",'Survey Gizmo Raw Data'!AG5&amp;",")</f>
        <v/>
      </c>
      <c r="AA7" s="1" t="str">
        <f>'Survey Gizmo Raw Data'!AH5</f>
        <v>Other</v>
      </c>
      <c r="AB7" s="1" t="str">
        <f>'Survey Gizmo Raw Data'!AJ5</f>
        <v>TBD</v>
      </c>
      <c r="AC7" s="1" t="str">
        <f>IF(AA7="Aggregated rate for health plans",'Survey Gizmo Raw Data'!AK5,IF(AA7="Aggregated rate for ACOs",'Survey Gizmo Raw Data'!AM5,IF(AA7="Aggregated rate for providers (e.g., primary care practices, hospitals)",'Survey Gizmo Raw Data'!AO5,"")))</f>
        <v/>
      </c>
      <c r="AD7" s="1" t="str">
        <f t="shared" si="0"/>
        <v/>
      </c>
      <c r="AE7" s="1" t="str">
        <f>IF(AC7="Sub-population of health plans",'Survey Gizmo Raw Data'!AL5,IF(AC7="Sub-population of ACOs",'Survey Gizmo Raw Data'!AN5,IF(AC7="Sub-population of providers",'Survey Gizmo Raw Data'!AP5,"")))</f>
        <v/>
      </c>
      <c r="AF7" s="1" t="str">
        <f>IF('Survey Gizmo Raw Data'!AQ5="","",'Survey Gizmo Raw Data'!AQ5&amp;",")</f>
        <v>Payment (financial incentive or disincentive),</v>
      </c>
      <c r="AG7" s="1" t="str">
        <f>IF('Survey Gizmo Raw Data'!AR5="","",'Survey Gizmo Raw Data'!AR5&amp;",")</f>
        <v>Contractual performance monitoring without financial implications,</v>
      </c>
      <c r="AH7" s="1" t="str">
        <f>IF('Survey Gizmo Raw Data'!AS5="","",'Survey Gizmo Raw Data'!AS5)</f>
        <v>Public reporting</v>
      </c>
      <c r="AI7" s="1" t="str">
        <f t="shared" si="3"/>
        <v/>
      </c>
      <c r="AJ7" s="1" t="str">
        <f t="shared" si="4"/>
        <v xml:space="preserve"> (),</v>
      </c>
      <c r="AK7" s="1" t="str">
        <f>IF('Survey Gizmo Raw Data'!AT5="","","Quality reporting")</f>
        <v/>
      </c>
      <c r="AL7" s="1" t="str">
        <f>IF('Survey Gizmo Raw Data'!AV5="","",'Survey Gizmo Raw Data'!AV5)</f>
        <v/>
      </c>
      <c r="AM7" s="1" t="str">
        <f t="shared" si="5"/>
        <v/>
      </c>
      <c r="AN7" s="1" t="str">
        <f t="shared" si="6"/>
        <v xml:space="preserve"> ()</v>
      </c>
      <c r="AO7" s="1" t="str">
        <f>IF('Survey Gizmo Raw Data'!AU5="","","Other")</f>
        <v/>
      </c>
      <c r="AP7" s="1" t="str">
        <f>IF('Survey Gizmo Raw Data'!AW5="","",'Survey Gizmo Raw Data'!AW5)</f>
        <v/>
      </c>
      <c r="AQ7" s="1" t="str">
        <f>'Survey Gizmo Raw Data'!AX5</f>
        <v>No</v>
      </c>
      <c r="AR7" s="1" t="str">
        <f>'Survey Gizmo Raw Data'!AY5</f>
        <v>TBD - measure results anticipated in late 2019.</v>
      </c>
      <c r="AS7" s="1">
        <f>'Survey Gizmo Raw Data'!AZ5</f>
        <v>0</v>
      </c>
      <c r="AT7" s="1">
        <f>'Survey Gizmo Raw Data'!BA5</f>
        <v>0</v>
      </c>
      <c r="AU7" s="1">
        <f>'Survey Gizmo Raw Data'!BB5</f>
        <v>0</v>
      </c>
      <c r="AV7" s="1">
        <f>'Survey Gizmo Raw Data'!BC5</f>
        <v>0</v>
      </c>
      <c r="AW7" s="3" t="e">
        <f t="shared" si="7"/>
        <v>#DIV/0!</v>
      </c>
      <c r="AX7" s="1" t="str">
        <f>IF('Survey Gizmo Raw Data'!BE5="","Did not submit data for a second performance period.",'Survey Gizmo Raw Data'!BE5)</f>
        <v>Did not submit data for a second performance period.</v>
      </c>
      <c r="AY7" s="1" t="str">
        <f>IF('Survey Gizmo Raw Data'!BF5="","Did not submit data for a second performance period.",'Survey Gizmo Raw Data'!BF5)</f>
        <v>Did not submit data for a second performance period.</v>
      </c>
      <c r="AZ7" s="1" t="str">
        <f>IF('Survey Gizmo Raw Data'!BG5="","Did not submit data for a second performance period.",'Survey Gizmo Raw Data'!BG5)</f>
        <v>Did not submit data for a second performance period.</v>
      </c>
      <c r="BA7" s="1" t="str">
        <f>IF('Survey Gizmo Raw Data'!BH5="","Did not submit data for a second performance period.",'Survey Gizmo Raw Data'!BH5)</f>
        <v>Did not submit data for a second performance period.</v>
      </c>
      <c r="BB7" s="3" t="str">
        <f t="shared" si="8"/>
        <v>Did not submit data for a second performance period.</v>
      </c>
      <c r="BC7" s="1" t="str">
        <f>IF('Survey Gizmo Raw Data'!BJ5="","Did not submit data for a third performance period.",'Survey Gizmo Raw Data'!BJ5)</f>
        <v>Did not submit data for a third performance period.</v>
      </c>
      <c r="BD7" s="1" t="str">
        <f>IF('Survey Gizmo Raw Data'!BK5="","Did not submit data for a third performance period.",'Survey Gizmo Raw Data'!BK5)</f>
        <v>Did not submit data for a third performance period.</v>
      </c>
      <c r="BE7" s="1" t="str">
        <f>IF('Survey Gizmo Raw Data'!BL5="","Did not submit data for a third performance period.",'Survey Gizmo Raw Data'!BL5)</f>
        <v>Did not submit data for a third performance period.</v>
      </c>
      <c r="BF7" s="1" t="str">
        <f>IF('Survey Gizmo Raw Data'!BM5="","Did not submit data for a third performance period.",'Survey Gizmo Raw Data'!BM5)</f>
        <v>Did not submit data for a third performance period.</v>
      </c>
      <c r="BG7" s="3" t="str">
        <f t="shared" si="9"/>
        <v>Did not submit data for a third performance period.</v>
      </c>
      <c r="BH7" s="3" t="str">
        <f t="shared" si="10"/>
        <v>Paul Kirby (paul.kirby@state.ma.us)</v>
      </c>
      <c r="BI7" s="3" t="str">
        <f t="shared" si="11"/>
        <v>Paul Kirby</v>
      </c>
      <c r="BJ7" s="1" t="str">
        <f>'Survey Gizmo Raw Data'!BN5</f>
        <v>Paul</v>
      </c>
      <c r="BK7" s="1" t="str">
        <f>'Survey Gizmo Raw Data'!BO5</f>
        <v>Kirby</v>
      </c>
      <c r="BL7" s="1" t="str">
        <f>'Survey Gizmo Raw Data'!BP5</f>
        <v>Quality Manager</v>
      </c>
      <c r="BM7" s="1" t="str">
        <f>'Survey Gizmo Raw Data'!BQ5</f>
        <v>MassHealth Office of Clinical Affairs</v>
      </c>
      <c r="BN7" s="1" t="str">
        <f>'Survey Gizmo Raw Data'!BR5</f>
        <v>MA</v>
      </c>
      <c r="BO7" s="1" t="str">
        <f>'Survey Gizmo Raw Data'!BS5</f>
        <v>paul.kirby@state.ma.us</v>
      </c>
      <c r="BP7" s="1" t="str">
        <f>'Survey Gizmo Raw Data'!BT5</f>
        <v>617-847-3736</v>
      </c>
      <c r="BQ7" s="3" t="str">
        <f t="shared" si="12"/>
        <v>Policy contact is the same as the Technical Specifications contact</v>
      </c>
      <c r="BR7" s="3" t="str">
        <f t="shared" si="13"/>
        <v xml:space="preserve">  ()</v>
      </c>
      <c r="BS7" s="3" t="str">
        <f t="shared" si="14"/>
        <v xml:space="preserve"> </v>
      </c>
      <c r="BT7" s="1" t="str">
        <f>IF('Survey Gizmo Raw Data'!BU5="","",'Survey Gizmo Raw Data'!BU5)</f>
        <v/>
      </c>
      <c r="BU7" s="1" t="str">
        <f>IF('Survey Gizmo Raw Data'!BV5="","",'Survey Gizmo Raw Data'!BV5)</f>
        <v/>
      </c>
      <c r="BV7" s="1" t="str">
        <f>IF('Survey Gizmo Raw Data'!BW5="","",'Survey Gizmo Raw Data'!BW5)</f>
        <v/>
      </c>
      <c r="BW7" s="1" t="str">
        <f>IF('Survey Gizmo Raw Data'!BX5="","",'Survey Gizmo Raw Data'!BX5)</f>
        <v/>
      </c>
      <c r="BX7" s="1" t="str">
        <f>IF('Survey Gizmo Raw Data'!BY5="","",'Survey Gizmo Raw Data'!BY5)</f>
        <v/>
      </c>
      <c r="BY7" s="1" t="str">
        <f>IF('Survey Gizmo Raw Data'!BZ5="","",'Survey Gizmo Raw Data'!BZ5)</f>
        <v/>
      </c>
      <c r="BZ7" s="1" t="str">
        <f>IF('Survey Gizmo Raw Data'!CA5="","",'Survey Gizmo Raw Data'!CA5)</f>
        <v/>
      </c>
      <c r="CA7" s="1" t="str">
        <f>'Survey Gizmo Raw Data'!CB5</f>
        <v>Yes, it is okay to share with others.</v>
      </c>
      <c r="CB7" s="1">
        <f>'Survey Gizmo Raw Data'!CC5</f>
        <v>0</v>
      </c>
      <c r="CC7" s="1">
        <f>'Survey Gizmo Raw Data'!CD5</f>
        <v>0</v>
      </c>
    </row>
    <row r="8" spans="1:81" s="2" customFormat="1" ht="150" x14ac:dyDescent="0.25">
      <c r="A8" s="1">
        <f>'Survey Gizmo Raw Data'!A6</f>
        <v>63</v>
      </c>
      <c r="B8" s="1" t="str">
        <f>'Survey Gizmo Raw Data'!BR6</f>
        <v>MA</v>
      </c>
      <c r="C8" s="1" t="str">
        <f>'Survey Gizmo Raw Data'!BQ6</f>
        <v>MassHealth Office of Clinical Affairs</v>
      </c>
      <c r="D8" s="1" t="str">
        <f>'Survey Gizmo Raw Data'!K6</f>
        <v>No</v>
      </c>
      <c r="E8" s="35" t="str">
        <f>IF('Survey Gizmo Raw Data'!L6="","No NQF Number",'Survey Gizmo Raw Data'!L6)</f>
        <v>No NQF Number</v>
      </c>
      <c r="F8" s="1" t="str">
        <f>'Survey Gizmo Raw Data'!J6</f>
        <v>Community Tenure</v>
      </c>
      <c r="G8" s="1" t="str">
        <f>'Survey Gizmo Raw Data'!M6</f>
        <v>Other</v>
      </c>
      <c r="H8" s="1" t="str">
        <f>'Survey Gizmo Raw Data'!O6</f>
        <v>Massachusetts Executive Office of Health and Human Services</v>
      </c>
      <c r="I8" s="1" t="str">
        <f>'Survey Gizmo Raw Data'!P6</f>
        <v>Claims data</v>
      </c>
      <c r="J8" s="1">
        <f>'Survey Gizmo Raw Data'!Q6</f>
        <v>0</v>
      </c>
      <c r="K8" s="1" t="str">
        <f t="shared" si="1"/>
        <v>Not applicable - measure is homegrown (0)</v>
      </c>
      <c r="L8" s="1" t="str">
        <f t="shared" si="2"/>
        <v>Not applicable - measure is homegrown (0)</v>
      </c>
      <c r="M8" s="1" t="str">
        <f>IF('Survey Gizmo Raw Data'!R6="No","No deviations from the measure steward",IF('Survey Gizmo Raw Data'!R6="Yes","Measure does deviate from the steward",'Survey Gizmo Raw Data'!R6))</f>
        <v>Not applicable - measure is homegrown</v>
      </c>
      <c r="N8" s="1">
        <f>'Survey Gizmo Raw Data'!S6</f>
        <v>0</v>
      </c>
      <c r="O8" s="1">
        <f>'Survey Gizmo Raw Data'!T6</f>
        <v>0</v>
      </c>
      <c r="P8" s="1" t="str">
        <f>IF('Survey Gizmo Raw Data'!U6="Yes",'Survey Gizmo Raw Data'!V6,'Survey Gizmo Raw Data'!W6)</f>
        <v>Please contact measure steward for specifications.</v>
      </c>
      <c r="Q8" s="1" t="str">
        <f>'Survey Gizmo Raw Data'!X6</f>
        <v>Yes</v>
      </c>
      <c r="R8" s="1" t="str">
        <f>'Survey Gizmo Raw Data'!Y6</f>
        <v>No</v>
      </c>
      <c r="S8" s="1">
        <f>'Survey Gizmo Raw Data'!Z6</f>
        <v>0</v>
      </c>
      <c r="T8" s="1" t="str">
        <f>'Survey Gizmo Raw Data'!AA6</f>
        <v>Other</v>
      </c>
      <c r="U8" s="1" t="str">
        <f>'Survey Gizmo Raw Data'!AB6</f>
        <v>TBD - under development.</v>
      </c>
      <c r="V8" s="1" t="str">
        <f>IF('Survey Gizmo Raw Data'!AC6="","",'Survey Gizmo Raw Data'!AC6)</f>
        <v>Medicaid</v>
      </c>
      <c r="W8" s="1" t="str">
        <f>IF('Survey Gizmo Raw Data'!AD6="","",'Survey Gizmo Raw Data'!AD6&amp;",")</f>
        <v/>
      </c>
      <c r="X8" s="1" t="str">
        <f>IF('Survey Gizmo Raw Data'!AE6="","",'Survey Gizmo Raw Data'!AE6&amp;",")</f>
        <v/>
      </c>
      <c r="Y8" s="1" t="str">
        <f>IF('Survey Gizmo Raw Data'!AF6="","",'Survey Gizmo Raw Data'!AF6&amp;",")</f>
        <v/>
      </c>
      <c r="Z8" s="1" t="str">
        <f>IF('Survey Gizmo Raw Data'!AG6="","",'Survey Gizmo Raw Data'!AG6&amp;",")</f>
        <v/>
      </c>
      <c r="AA8" s="1" t="str">
        <f>'Survey Gizmo Raw Data'!AH6</f>
        <v>Other</v>
      </c>
      <c r="AB8" s="1" t="str">
        <f>'Survey Gizmo Raw Data'!AJ6</f>
        <v>TBD</v>
      </c>
      <c r="AC8" s="1" t="str">
        <f>IF(AA8="Aggregated rate for health plans",'Survey Gizmo Raw Data'!AK6,IF(AA8="Aggregated rate for ACOs",'Survey Gizmo Raw Data'!AM6,IF(AA8="Aggregated rate for providers (e.g., primary care practices, hospitals)",'Survey Gizmo Raw Data'!AO6,"")))</f>
        <v/>
      </c>
      <c r="AD8" s="1" t="str">
        <f t="shared" si="0"/>
        <v/>
      </c>
      <c r="AE8" s="1" t="str">
        <f>IF(AC8="Sub-population of health plans",'Survey Gizmo Raw Data'!AL6,IF(AC8="Sub-population of ACOs",'Survey Gizmo Raw Data'!AN6,IF(AC8="Sub-population of providers",'Survey Gizmo Raw Data'!AP6,"")))</f>
        <v/>
      </c>
      <c r="AF8" s="1" t="str">
        <f>IF('Survey Gizmo Raw Data'!AQ6="","",'Survey Gizmo Raw Data'!AQ6&amp;",")</f>
        <v>Payment (financial incentive or disincentive),</v>
      </c>
      <c r="AG8" s="1" t="str">
        <f>IF('Survey Gizmo Raw Data'!AR6="","",'Survey Gizmo Raw Data'!AR6&amp;",")</f>
        <v>Contractual performance monitoring without financial implications,</v>
      </c>
      <c r="AH8" s="1" t="str">
        <f>IF('Survey Gizmo Raw Data'!AS6="","",'Survey Gizmo Raw Data'!AS6)</f>
        <v>Public reporting</v>
      </c>
      <c r="AI8" s="1" t="str">
        <f t="shared" si="3"/>
        <v/>
      </c>
      <c r="AJ8" s="1" t="str">
        <f t="shared" si="4"/>
        <v xml:space="preserve"> (),</v>
      </c>
      <c r="AK8" s="1" t="str">
        <f>IF('Survey Gizmo Raw Data'!AT6="","","Quality reporting")</f>
        <v/>
      </c>
      <c r="AL8" s="1" t="str">
        <f>IF('Survey Gizmo Raw Data'!AV6="","",'Survey Gizmo Raw Data'!AV6)</f>
        <v/>
      </c>
      <c r="AM8" s="1" t="str">
        <f t="shared" si="5"/>
        <v/>
      </c>
      <c r="AN8" s="1" t="str">
        <f t="shared" si="6"/>
        <v xml:space="preserve"> ()</v>
      </c>
      <c r="AO8" s="1" t="str">
        <f>IF('Survey Gizmo Raw Data'!AU6="","","Other")</f>
        <v/>
      </c>
      <c r="AP8" s="1" t="str">
        <f>IF('Survey Gizmo Raw Data'!AW6="","",'Survey Gizmo Raw Data'!AW6)</f>
        <v/>
      </c>
      <c r="AQ8" s="1" t="str">
        <f>'Survey Gizmo Raw Data'!AX6</f>
        <v>No</v>
      </c>
      <c r="AR8" s="1" t="str">
        <f>'Survey Gizmo Raw Data'!AY6</f>
        <v>TBD - measure results anticipated in late 2019.</v>
      </c>
      <c r="AS8" s="1">
        <f>'Survey Gizmo Raw Data'!AZ6</f>
        <v>0</v>
      </c>
      <c r="AT8" s="1">
        <f>'Survey Gizmo Raw Data'!BA6</f>
        <v>0</v>
      </c>
      <c r="AU8" s="1">
        <f>'Survey Gizmo Raw Data'!BB6</f>
        <v>0</v>
      </c>
      <c r="AV8" s="1">
        <f>'Survey Gizmo Raw Data'!BC6</f>
        <v>0</v>
      </c>
      <c r="AW8" s="3" t="e">
        <f t="shared" si="7"/>
        <v>#DIV/0!</v>
      </c>
      <c r="AX8" s="1" t="str">
        <f>IF('Survey Gizmo Raw Data'!BE6="","Did not submit data for a second performance period.",'Survey Gizmo Raw Data'!BE6)</f>
        <v>Did not submit data for a second performance period.</v>
      </c>
      <c r="AY8" s="1" t="str">
        <f>IF('Survey Gizmo Raw Data'!BF6="","Did not submit data for a second performance period.",'Survey Gizmo Raw Data'!BF6)</f>
        <v>Did not submit data for a second performance period.</v>
      </c>
      <c r="AZ8" s="1" t="str">
        <f>IF('Survey Gizmo Raw Data'!BG6="","Did not submit data for a second performance period.",'Survey Gizmo Raw Data'!BG6)</f>
        <v>Did not submit data for a second performance period.</v>
      </c>
      <c r="BA8" s="1" t="str">
        <f>IF('Survey Gizmo Raw Data'!BH6="","Did not submit data for a second performance period.",'Survey Gizmo Raw Data'!BH6)</f>
        <v>Did not submit data for a second performance period.</v>
      </c>
      <c r="BB8" s="3" t="str">
        <f t="shared" si="8"/>
        <v>Did not submit data for a second performance period.</v>
      </c>
      <c r="BC8" s="1" t="str">
        <f>IF('Survey Gizmo Raw Data'!BJ6="","Did not submit data for a third performance period.",'Survey Gizmo Raw Data'!BJ6)</f>
        <v>Did not submit data for a third performance period.</v>
      </c>
      <c r="BD8" s="1" t="str">
        <f>IF('Survey Gizmo Raw Data'!BK6="","Did not submit data for a third performance period.",'Survey Gizmo Raw Data'!BK6)</f>
        <v>Did not submit data for a third performance period.</v>
      </c>
      <c r="BE8" s="1" t="str">
        <f>IF('Survey Gizmo Raw Data'!BL6="","Did not submit data for a third performance period.",'Survey Gizmo Raw Data'!BL6)</f>
        <v>Did not submit data for a third performance period.</v>
      </c>
      <c r="BF8" s="1" t="str">
        <f>IF('Survey Gizmo Raw Data'!BM6="","Did not submit data for a third performance period.",'Survey Gizmo Raw Data'!BM6)</f>
        <v>Did not submit data for a third performance period.</v>
      </c>
      <c r="BG8" s="3" t="str">
        <f t="shared" si="9"/>
        <v>Did not submit data for a third performance period.</v>
      </c>
      <c r="BH8" s="3" t="str">
        <f t="shared" si="10"/>
        <v>Paul Kirby (paul.kirby@state.ma.us)</v>
      </c>
      <c r="BI8" s="3" t="str">
        <f t="shared" si="11"/>
        <v>Paul Kirby</v>
      </c>
      <c r="BJ8" s="1" t="str">
        <f>'Survey Gizmo Raw Data'!BN6</f>
        <v>Paul</v>
      </c>
      <c r="BK8" s="1" t="str">
        <f>'Survey Gizmo Raw Data'!BO6</f>
        <v>Kirby</v>
      </c>
      <c r="BL8" s="1" t="str">
        <f>'Survey Gizmo Raw Data'!BP6</f>
        <v>Quality Manager</v>
      </c>
      <c r="BM8" s="1" t="str">
        <f>'Survey Gizmo Raw Data'!BQ6</f>
        <v>MassHealth Office of Clinical Affairs</v>
      </c>
      <c r="BN8" s="1" t="str">
        <f>'Survey Gizmo Raw Data'!BR6</f>
        <v>MA</v>
      </c>
      <c r="BO8" s="1" t="str">
        <f>'Survey Gizmo Raw Data'!BS6</f>
        <v>paul.kirby@state.ma.us</v>
      </c>
      <c r="BP8" s="1" t="str">
        <f>'Survey Gizmo Raw Data'!BT6</f>
        <v>617-847-3736</v>
      </c>
      <c r="BQ8" s="3" t="str">
        <f t="shared" si="12"/>
        <v>Policy contact is the same as the Technical Specifications contact</v>
      </c>
      <c r="BR8" s="3" t="str">
        <f t="shared" si="13"/>
        <v xml:space="preserve">  ()</v>
      </c>
      <c r="BS8" s="3" t="str">
        <f t="shared" si="14"/>
        <v xml:space="preserve"> </v>
      </c>
      <c r="BT8" s="1" t="str">
        <f>IF('Survey Gizmo Raw Data'!BU6="","",'Survey Gizmo Raw Data'!BU6)</f>
        <v/>
      </c>
      <c r="BU8" s="1" t="str">
        <f>IF('Survey Gizmo Raw Data'!BV6="","",'Survey Gizmo Raw Data'!BV6)</f>
        <v/>
      </c>
      <c r="BV8" s="1" t="str">
        <f>IF('Survey Gizmo Raw Data'!BW6="","",'Survey Gizmo Raw Data'!BW6)</f>
        <v/>
      </c>
      <c r="BW8" s="1" t="str">
        <f>IF('Survey Gizmo Raw Data'!BX6="","",'Survey Gizmo Raw Data'!BX6)</f>
        <v/>
      </c>
      <c r="BX8" s="1" t="str">
        <f>IF('Survey Gizmo Raw Data'!BY6="","",'Survey Gizmo Raw Data'!BY6)</f>
        <v/>
      </c>
      <c r="BY8" s="1" t="str">
        <f>IF('Survey Gizmo Raw Data'!BZ6="","",'Survey Gizmo Raw Data'!BZ6)</f>
        <v/>
      </c>
      <c r="BZ8" s="1" t="str">
        <f>IF('Survey Gizmo Raw Data'!CA6="","",'Survey Gizmo Raw Data'!CA6)</f>
        <v/>
      </c>
      <c r="CA8" s="1" t="str">
        <f>'Survey Gizmo Raw Data'!CB6</f>
        <v>Yes, it is okay to share with others.</v>
      </c>
      <c r="CB8" s="1">
        <f>'Survey Gizmo Raw Data'!CC6</f>
        <v>0</v>
      </c>
      <c r="CC8" s="1">
        <f>'Survey Gizmo Raw Data'!CD6</f>
        <v>0</v>
      </c>
    </row>
    <row r="9" spans="1:81" s="2" customFormat="1" ht="135" x14ac:dyDescent="0.25">
      <c r="A9" s="1">
        <f>'Survey Gizmo Raw Data'!A7</f>
        <v>66</v>
      </c>
      <c r="B9" s="1" t="str">
        <f>'Survey Gizmo Raw Data'!BR7</f>
        <v>NY</v>
      </c>
      <c r="C9" s="1" t="str">
        <f>'Survey Gizmo Raw Data'!BQ7</f>
        <v>NYS Department of Health</v>
      </c>
      <c r="D9" s="1" t="str">
        <f>'Survey Gizmo Raw Data'!K7</f>
        <v>No</v>
      </c>
      <c r="E9" s="35" t="str">
        <f>IF('Survey Gizmo Raw Data'!L7="","No NQF Number",'Survey Gizmo Raw Data'!L7)</f>
        <v>No NQF Number</v>
      </c>
      <c r="F9" s="1" t="str">
        <f>'Survey Gizmo Raw Data'!J7</f>
        <v>Adolescent Preventive Care - Assessment or Counseling or Education on Risk Behaviors and Preventive Actions Associated with Sexual Activity</v>
      </c>
      <c r="G9" s="1" t="str">
        <f>'Survey Gizmo Raw Data'!M7</f>
        <v>Other</v>
      </c>
      <c r="H9" s="1" t="str">
        <f>'Survey Gizmo Raw Data'!O7</f>
        <v xml:space="preserve">New York State </v>
      </c>
      <c r="I9" s="1" t="str">
        <f>'Survey Gizmo Raw Data'!P7</f>
        <v>Claims and clinical data</v>
      </c>
      <c r="J9" s="1">
        <f>'Survey Gizmo Raw Data'!Q7</f>
        <v>0</v>
      </c>
      <c r="K9" s="1" t="str">
        <f t="shared" ref="K9:K16" si="15">M9&amp;" ("&amp;O9&amp;")"</f>
        <v>Not applicable - measure is homegrown (0)</v>
      </c>
      <c r="L9" s="1" t="str">
        <f t="shared" ref="L9:L16" si="16">M9&amp;" ("&amp;N9&amp;")"</f>
        <v>Not applicable - measure is homegrown (0)</v>
      </c>
      <c r="M9" s="1" t="str">
        <f>IF('Survey Gizmo Raw Data'!R7="No","No deviations from the measure steward",IF('Survey Gizmo Raw Data'!R7="Yes","Measure does deviate from the steward",'Survey Gizmo Raw Data'!R7))</f>
        <v>Not applicable - measure is homegrown</v>
      </c>
      <c r="N9" s="1">
        <f>'Survey Gizmo Raw Data'!S7</f>
        <v>0</v>
      </c>
      <c r="O9" s="1">
        <f>'Survey Gizmo Raw Data'!T7</f>
        <v>0</v>
      </c>
      <c r="P9" s="1" t="str">
        <f>IF('Survey Gizmo Raw Data'!U7="Yes",'Survey Gizmo Raw Data'!V7,'Survey Gizmo Raw Data'!W7)</f>
        <v>https://www.health.ny.gov/health_care/managed_care/qarrfull/qarr_2018/docs/qarr_specifications_manual.pdf</v>
      </c>
      <c r="Q9" s="1" t="str">
        <f>'Survey Gizmo Raw Data'!X7</f>
        <v>No</v>
      </c>
      <c r="R9" s="1">
        <f>'Survey Gizmo Raw Data'!Y7</f>
        <v>0</v>
      </c>
      <c r="S9" s="1">
        <f>'Survey Gizmo Raw Data'!Z7</f>
        <v>0</v>
      </c>
      <c r="T9" s="1">
        <f>'Survey Gizmo Raw Data'!AA7</f>
        <v>0</v>
      </c>
      <c r="U9" s="1">
        <f>'Survey Gizmo Raw Data'!AB7</f>
        <v>0</v>
      </c>
      <c r="V9" s="1" t="str">
        <f>IF('Survey Gizmo Raw Data'!AC7="","",'Survey Gizmo Raw Data'!AC7&amp;",")</f>
        <v>Medicaid,</v>
      </c>
      <c r="W9" s="1" t="str">
        <f>IF('Survey Gizmo Raw Data'!AD7="","",'Survey Gizmo Raw Data'!AD7&amp;",")</f>
        <v/>
      </c>
      <c r="X9" s="1" t="str">
        <f>IF('Survey Gizmo Raw Data'!AE7="","",'Survey Gizmo Raw Data'!AE7)</f>
        <v>Commercial</v>
      </c>
      <c r="Y9" s="1" t="str">
        <f>IF('Survey Gizmo Raw Data'!AF7="","",'Survey Gizmo Raw Data'!AF7&amp;",")</f>
        <v/>
      </c>
      <c r="Z9" s="1" t="str">
        <f>IF('Survey Gizmo Raw Data'!AG7="","",'Survey Gizmo Raw Data'!AG7&amp;",")</f>
        <v/>
      </c>
      <c r="AA9" s="1" t="str">
        <f>'Survey Gizmo Raw Data'!AH7</f>
        <v>Aggregated rate for health plans</v>
      </c>
      <c r="AB9" s="1">
        <f>'Survey Gizmo Raw Data'!AJ7</f>
        <v>0</v>
      </c>
      <c r="AC9" s="1" t="str">
        <f>IF(AA9="Aggregated rate for health plans",'Survey Gizmo Raw Data'!AK7,IF(AA9="Aggregated rate for ACOs",'Survey Gizmo Raw Data'!AM7,IF(AA9="Aggregated rate for providers (e.g., primary care practices, hospitals)",'Survey Gizmo Raw Data'!AO7,"")))</f>
        <v>All health plans in the state</v>
      </c>
      <c r="AD9" s="1" t="str">
        <f>IF(ISNUMBER(SEARCH("*sub-population*",AC9)),AC9&amp;" ("&amp;AE9&amp;")","")</f>
        <v/>
      </c>
      <c r="AE9" s="1" t="str">
        <f>IF(AC9="Sub-population of health plans",'Survey Gizmo Raw Data'!AL7,IF(AC9="Sub-population of ACOs",'Survey Gizmo Raw Data'!AN7,IF(AC9="Sub-population of providers",'Survey Gizmo Raw Data'!AP7,"")))</f>
        <v/>
      </c>
      <c r="AF9" s="1" t="str">
        <f>IF('Survey Gizmo Raw Data'!AQ7="","",'Survey Gizmo Raw Data'!AQ7&amp;",")</f>
        <v/>
      </c>
      <c r="AG9" s="1" t="str">
        <f>IF('Survey Gizmo Raw Data'!AR7="","",'Survey Gizmo Raw Data'!AR7&amp;",")</f>
        <v/>
      </c>
      <c r="AH9" s="1" t="str">
        <f>IF('Survey Gizmo Raw Data'!AS7="","",'Survey Gizmo Raw Data'!AS7&amp;",")</f>
        <v>Public reporting,</v>
      </c>
      <c r="AI9" s="1" t="str">
        <f t="shared" ref="AI9:AI38" si="17">IF(AJ9=" (),","",AJ9)</f>
        <v>Quality reporting (Improving outcomes)</v>
      </c>
      <c r="AJ9" s="1" t="str">
        <f t="shared" ref="AJ9:AJ16" si="18">AK9&amp;" ("&amp;AL9&amp;")"</f>
        <v>Quality reporting (Improving outcomes)</v>
      </c>
      <c r="AK9" s="1" t="str">
        <f>IF('Survey Gizmo Raw Data'!AT7="","","Quality reporting")</f>
        <v>Quality reporting</v>
      </c>
      <c r="AL9" s="1" t="str">
        <f>IF('Survey Gizmo Raw Data'!AV7="","",'Survey Gizmo Raw Data'!AV7)</f>
        <v>Improving outcomes</v>
      </c>
      <c r="AM9" s="1" t="str">
        <f t="shared" ref="AM9:AM38" si="19">IF(AN9=" ()","",AN9)</f>
        <v/>
      </c>
      <c r="AN9" s="1" t="str">
        <f t="shared" ref="AN9:AN16" si="20">AO9&amp;" ("&amp;AP9&amp;")"</f>
        <v xml:space="preserve"> ()</v>
      </c>
      <c r="AO9" s="1" t="str">
        <f>IF('Survey Gizmo Raw Data'!AU7="","","Other")</f>
        <v/>
      </c>
      <c r="AP9" s="1" t="str">
        <f>IF('Survey Gizmo Raw Data'!AW7="","",'Survey Gizmo Raw Data'!AW7)</f>
        <v/>
      </c>
      <c r="AQ9" s="1" t="str">
        <f>'Survey Gizmo Raw Data'!AX7</f>
        <v>No</v>
      </c>
      <c r="AR9" s="1" t="str">
        <f>'Survey Gizmo Raw Data'!AY7</f>
        <v xml:space="preserve">September 2018 </v>
      </c>
      <c r="AS9" s="1">
        <f>'Survey Gizmo Raw Data'!AZ7</f>
        <v>0</v>
      </c>
      <c r="AT9" s="1">
        <f>'Survey Gizmo Raw Data'!BA7</f>
        <v>0</v>
      </c>
      <c r="AU9" s="1">
        <f>'Survey Gizmo Raw Data'!BB7</f>
        <v>0</v>
      </c>
      <c r="AV9" s="1">
        <f>'Survey Gizmo Raw Data'!BC7</f>
        <v>0</v>
      </c>
      <c r="AW9" s="3" t="e">
        <f t="shared" ref="AW9:AW16" si="21">AU9/AV9</f>
        <v>#DIV/0!</v>
      </c>
      <c r="AX9" s="1" t="str">
        <f>IF('Survey Gizmo Raw Data'!BE7="","Did not submit data for a second performance period.",'Survey Gizmo Raw Data'!BE7)</f>
        <v>Did not submit data for a second performance period.</v>
      </c>
      <c r="AY9" s="1" t="str">
        <f>IF('Survey Gizmo Raw Data'!BF7="","Did not submit data for a second performance period.",'Survey Gizmo Raw Data'!BF7)</f>
        <v>Did not submit data for a second performance period.</v>
      </c>
      <c r="AZ9" s="1" t="str">
        <f>IF('Survey Gizmo Raw Data'!BG7="","Did not submit data for a second performance period.",'Survey Gizmo Raw Data'!BG7)</f>
        <v>Did not submit data for a second performance period.</v>
      </c>
      <c r="BA9" s="1" t="str">
        <f>IF('Survey Gizmo Raw Data'!BH7="","Did not submit data for a second performance period.",'Survey Gizmo Raw Data'!BH7)</f>
        <v>Did not submit data for a second performance period.</v>
      </c>
      <c r="BB9" s="3" t="str">
        <f t="shared" ref="BB9:BB16" si="22">IF(BA9="Did not submit data for a second performance period.","Did not submit data for a second performance period.",AZ9/BA9)</f>
        <v>Did not submit data for a second performance period.</v>
      </c>
      <c r="BC9" s="1" t="str">
        <f>IF('Survey Gizmo Raw Data'!BJ7="","Did not submit data for a third performance period.",'Survey Gizmo Raw Data'!BJ7)</f>
        <v>Did not submit data for a third performance period.</v>
      </c>
      <c r="BD9" s="1" t="str">
        <f>IF('Survey Gizmo Raw Data'!BK7="","Did not submit data for a third performance period.",'Survey Gizmo Raw Data'!BK7)</f>
        <v>Did not submit data for a third performance period.</v>
      </c>
      <c r="BE9" s="1" t="str">
        <f>IF('Survey Gizmo Raw Data'!BL7="","Did not submit data for a third performance period.",'Survey Gizmo Raw Data'!BL7)</f>
        <v>Did not submit data for a third performance period.</v>
      </c>
      <c r="BF9" s="1" t="str">
        <f>IF('Survey Gizmo Raw Data'!BM7="","Did not submit data for a third performance period.",'Survey Gizmo Raw Data'!BM7)</f>
        <v>Did not submit data for a third performance period.</v>
      </c>
      <c r="BG9" s="3" t="str">
        <f t="shared" ref="BG9:BG16" si="23">IF(BF9="Did not submit data for a third performance period.","Did not submit data for a third performance period.",BE9/BF9)</f>
        <v>Did not submit data for a third performance period.</v>
      </c>
      <c r="BH9" s="3" t="str">
        <f t="shared" ref="BH9:BH16" si="24">BI9&amp;" ("&amp;BO9&amp;")"</f>
        <v>Matthew Reuter (matthew.reuter@health.ny.gov)</v>
      </c>
      <c r="BI9" s="3" t="str">
        <f t="shared" ref="BI9:BI16" si="25">BJ9&amp;" "&amp;BK9</f>
        <v>Matthew Reuter</v>
      </c>
      <c r="BJ9" s="1" t="str">
        <f>'Survey Gizmo Raw Data'!BN7</f>
        <v>Matthew</v>
      </c>
      <c r="BK9" s="1" t="str">
        <f>'Survey Gizmo Raw Data'!BO7</f>
        <v>Reuter</v>
      </c>
      <c r="BL9" s="1" t="str">
        <f>'Survey Gizmo Raw Data'!BP7</f>
        <v>Medicaid Program Advisor</v>
      </c>
      <c r="BM9" s="1" t="str">
        <f>'Survey Gizmo Raw Data'!BQ7</f>
        <v>NYS Department of Health</v>
      </c>
      <c r="BN9" s="1" t="str">
        <f>'Survey Gizmo Raw Data'!BR7</f>
        <v>NY</v>
      </c>
      <c r="BO9" s="1" t="str">
        <f>'Survey Gizmo Raw Data'!BS7</f>
        <v>matthew.reuter@health.ny.gov</v>
      </c>
      <c r="BP9" s="1" t="str">
        <f>'Survey Gizmo Raw Data'!BT7</f>
        <v>518 474 9269</v>
      </c>
      <c r="BQ9" s="3" t="str">
        <f t="shared" ref="BQ9:BQ38" si="26">IF(BR9="  ()","Policy contact is the same as the Technical Specifications contact",BR9)</f>
        <v>Tamarra Smith (NYSQARR@health.ny.gov)</v>
      </c>
      <c r="BR9" s="3" t="str">
        <f t="shared" ref="BR9:BR16" si="27">BS9&amp;" ("&amp;BY9&amp;")"</f>
        <v>Tamarra Smith (NYSQARR@health.ny.gov)</v>
      </c>
      <c r="BS9" s="3" t="str">
        <f t="shared" ref="BS9:BS16" si="28">BT9&amp;" "&amp;BU9</f>
        <v>Tamarra Smith</v>
      </c>
      <c r="BT9" s="1" t="str">
        <f>IF('Survey Gizmo Raw Data'!BU7="","",'Survey Gizmo Raw Data'!BU7)</f>
        <v>Tamarra</v>
      </c>
      <c r="BU9" s="1" t="str">
        <f>IF('Survey Gizmo Raw Data'!BV7="","",'Survey Gizmo Raw Data'!BV7)</f>
        <v>Smith</v>
      </c>
      <c r="BV9" s="1" t="str">
        <f>IF('Survey Gizmo Raw Data'!BW7="","",'Survey Gizmo Raw Data'!BW7)</f>
        <v>HPA1</v>
      </c>
      <c r="BW9" s="1" t="str">
        <f>IF('Survey Gizmo Raw Data'!BX7="","",'Survey Gizmo Raw Data'!BX7)</f>
        <v>Department of Health</v>
      </c>
      <c r="BX9" s="1" t="str">
        <f>IF('Survey Gizmo Raw Data'!BY7="","",'Survey Gizmo Raw Data'!BY7)</f>
        <v>NY</v>
      </c>
      <c r="BY9" s="1" t="str">
        <f>IF('Survey Gizmo Raw Data'!BZ7="","",'Survey Gizmo Raw Data'!BZ7)</f>
        <v>NYSQARR@health.ny.gov</v>
      </c>
      <c r="BZ9" s="1" t="str">
        <f>IF('Survey Gizmo Raw Data'!CA7="","",'Survey Gizmo Raw Data'!CA7)</f>
        <v>518-474-4052</v>
      </c>
      <c r="CA9" s="1" t="str">
        <f>'Survey Gizmo Raw Data'!CB7</f>
        <v>Yes, it is okay to share with others.</v>
      </c>
      <c r="CB9" s="1">
        <f>'Survey Gizmo Raw Data'!CC7</f>
        <v>0</v>
      </c>
      <c r="CC9" s="1">
        <f>'Survey Gizmo Raw Data'!CD7</f>
        <v>0</v>
      </c>
    </row>
    <row r="10" spans="1:81" s="2" customFormat="1" ht="90" x14ac:dyDescent="0.25">
      <c r="A10" s="1">
        <f>'Survey Gizmo Raw Data'!A8</f>
        <v>68</v>
      </c>
      <c r="B10" s="1" t="str">
        <f>'Survey Gizmo Raw Data'!BR8</f>
        <v>NY</v>
      </c>
      <c r="C10" s="1" t="str">
        <f>'Survey Gizmo Raw Data'!BQ8</f>
        <v>NYS Department of Health</v>
      </c>
      <c r="D10" s="1" t="str">
        <f>'Survey Gizmo Raw Data'!K8</f>
        <v>No</v>
      </c>
      <c r="E10" s="35" t="str">
        <f>IF('Survey Gizmo Raw Data'!L8="","No NQF Number",'Survey Gizmo Raw Data'!L8)</f>
        <v>No NQF Number</v>
      </c>
      <c r="F10" s="1" t="str">
        <f>'Survey Gizmo Raw Data'!J8</f>
        <v>Adolescent Preventive Care - Assessment or Counseling or Education for Depression</v>
      </c>
      <c r="G10" s="1" t="str">
        <f>'Survey Gizmo Raw Data'!M8</f>
        <v>Other</v>
      </c>
      <c r="H10" s="1" t="str">
        <f>'Survey Gizmo Raw Data'!O8</f>
        <v xml:space="preserve">New York State </v>
      </c>
      <c r="I10" s="1" t="str">
        <f>'Survey Gizmo Raw Data'!P8</f>
        <v>Claims and clinical data</v>
      </c>
      <c r="J10" s="1">
        <f>'Survey Gizmo Raw Data'!Q8</f>
        <v>0</v>
      </c>
      <c r="K10" s="1" t="str">
        <f t="shared" si="15"/>
        <v>Not applicable - measure is homegrown (0)</v>
      </c>
      <c r="L10" s="1" t="str">
        <f t="shared" si="16"/>
        <v>Not applicable - measure is homegrown (0)</v>
      </c>
      <c r="M10" s="1" t="str">
        <f>IF('Survey Gizmo Raw Data'!R8="No","No deviations from the measure steward",IF('Survey Gizmo Raw Data'!R8="Yes","Measure does deviate from the steward",'Survey Gizmo Raw Data'!R8))</f>
        <v>Not applicable - measure is homegrown</v>
      </c>
      <c r="N10" s="1">
        <f>'Survey Gizmo Raw Data'!S8</f>
        <v>0</v>
      </c>
      <c r="O10" s="1">
        <f>'Survey Gizmo Raw Data'!T8</f>
        <v>0</v>
      </c>
      <c r="P10" s="1" t="str">
        <f>IF('Survey Gizmo Raw Data'!U8="Yes",'Survey Gizmo Raw Data'!V8,'Survey Gizmo Raw Data'!W8)</f>
        <v>https://www.health.ny.gov/health_care/managed_care/qarrfull/qarr_2018/docs/qarr_specifications_manual.pdf</v>
      </c>
      <c r="Q10" s="1" t="str">
        <f>'Survey Gizmo Raw Data'!X8</f>
        <v>No</v>
      </c>
      <c r="R10" s="1">
        <f>'Survey Gizmo Raw Data'!Y8</f>
        <v>0</v>
      </c>
      <c r="S10" s="1">
        <f>'Survey Gizmo Raw Data'!Z8</f>
        <v>0</v>
      </c>
      <c r="T10" s="1">
        <f>'Survey Gizmo Raw Data'!AA8</f>
        <v>0</v>
      </c>
      <c r="U10" s="1">
        <f>'Survey Gizmo Raw Data'!AB8</f>
        <v>0</v>
      </c>
      <c r="V10" s="1" t="str">
        <f>IF('Survey Gizmo Raw Data'!AC8="","",'Survey Gizmo Raw Data'!AC8&amp;",")</f>
        <v>Medicaid,</v>
      </c>
      <c r="W10" s="1" t="str">
        <f>IF('Survey Gizmo Raw Data'!AD8="","",'Survey Gizmo Raw Data'!AD8&amp;",")</f>
        <v/>
      </c>
      <c r="X10" s="1" t="str">
        <f>IF('Survey Gizmo Raw Data'!AE8="","",'Survey Gizmo Raw Data'!AE8)</f>
        <v>Commercial</v>
      </c>
      <c r="Y10" s="1" t="str">
        <f>IF('Survey Gizmo Raw Data'!AF8="","",'Survey Gizmo Raw Data'!AF8&amp;",")</f>
        <v/>
      </c>
      <c r="Z10" s="1" t="str">
        <f>IF('Survey Gizmo Raw Data'!AG8="","",'Survey Gizmo Raw Data'!AG8&amp;",")</f>
        <v/>
      </c>
      <c r="AA10" s="1" t="str">
        <f>'Survey Gizmo Raw Data'!AH8</f>
        <v>Aggregated rate for health plans</v>
      </c>
      <c r="AB10" s="1">
        <f>'Survey Gizmo Raw Data'!AJ8</f>
        <v>0</v>
      </c>
      <c r="AC10" s="1" t="str">
        <f>IF(AA10="Aggregated rate for health plans",'Survey Gizmo Raw Data'!AK8,IF(AA10="Aggregated rate for ACOs",'Survey Gizmo Raw Data'!AM8,IF(AA10="Aggregated rate for providers (e.g., primary care practices, hospitals)",'Survey Gizmo Raw Data'!AO8,"")))</f>
        <v>All health plans in the state</v>
      </c>
      <c r="AD10" s="1" t="str">
        <f t="shared" ref="AD10:AD38" si="29">IF(ISNUMBER(SEARCH("*sub-population*",AC10)),AC10&amp;" ("&amp;AE10&amp;")","")</f>
        <v/>
      </c>
      <c r="AE10" s="1" t="str">
        <f>IF(AC10="Sub-population of health plans",'Survey Gizmo Raw Data'!AL8,IF(AC10="Sub-population of ACOs",'Survey Gizmo Raw Data'!AN8,IF(AC10="Sub-population of providers",'Survey Gizmo Raw Data'!AP8,"")))</f>
        <v/>
      </c>
      <c r="AF10" s="1" t="str">
        <f>IF('Survey Gizmo Raw Data'!AQ8="","",'Survey Gizmo Raw Data'!AQ8&amp;",")</f>
        <v/>
      </c>
      <c r="AG10" s="1" t="str">
        <f>IF('Survey Gizmo Raw Data'!AR8="","",'Survey Gizmo Raw Data'!AR8&amp;",")</f>
        <v/>
      </c>
      <c r="AH10" s="1" t="str">
        <f>IF('Survey Gizmo Raw Data'!AS8="","",'Survey Gizmo Raw Data'!AS8&amp;",")</f>
        <v>Public reporting,</v>
      </c>
      <c r="AI10" s="1" t="str">
        <f t="shared" si="17"/>
        <v>Quality reporting (Improving outcomes)</v>
      </c>
      <c r="AJ10" s="1" t="str">
        <f t="shared" si="18"/>
        <v>Quality reporting (Improving outcomes)</v>
      </c>
      <c r="AK10" s="1" t="str">
        <f>IF('Survey Gizmo Raw Data'!AT8="","","Quality reporting")</f>
        <v>Quality reporting</v>
      </c>
      <c r="AL10" s="1" t="str">
        <f>IF('Survey Gizmo Raw Data'!AV8="","",'Survey Gizmo Raw Data'!AV8)</f>
        <v>Improving outcomes</v>
      </c>
      <c r="AM10" s="1" t="str">
        <f t="shared" si="19"/>
        <v/>
      </c>
      <c r="AN10" s="1" t="str">
        <f t="shared" si="20"/>
        <v xml:space="preserve"> ()</v>
      </c>
      <c r="AO10" s="1" t="str">
        <f>IF('Survey Gizmo Raw Data'!AU8="","","Other")</f>
        <v/>
      </c>
      <c r="AP10" s="1" t="str">
        <f>IF('Survey Gizmo Raw Data'!AW8="","",'Survey Gizmo Raw Data'!AW8)</f>
        <v/>
      </c>
      <c r="AQ10" s="1" t="str">
        <f>'Survey Gizmo Raw Data'!AX8</f>
        <v>No</v>
      </c>
      <c r="AR10" s="1" t="str">
        <f>'Survey Gizmo Raw Data'!AY8</f>
        <v xml:space="preserve">September 2018 </v>
      </c>
      <c r="AS10" s="1">
        <f>'Survey Gizmo Raw Data'!AZ8</f>
        <v>0</v>
      </c>
      <c r="AT10" s="1">
        <f>'Survey Gizmo Raw Data'!BA8</f>
        <v>0</v>
      </c>
      <c r="AU10" s="1">
        <f>'Survey Gizmo Raw Data'!BB8</f>
        <v>0</v>
      </c>
      <c r="AV10" s="1">
        <f>'Survey Gizmo Raw Data'!BC8</f>
        <v>0</v>
      </c>
      <c r="AW10" s="3" t="e">
        <f t="shared" si="21"/>
        <v>#DIV/0!</v>
      </c>
      <c r="AX10" s="1" t="str">
        <f>IF('Survey Gizmo Raw Data'!BE8="","Did not submit data for a second performance period.",'Survey Gizmo Raw Data'!BE8)</f>
        <v>Did not submit data for a second performance period.</v>
      </c>
      <c r="AY10" s="1" t="str">
        <f>IF('Survey Gizmo Raw Data'!BF8="","Did not submit data for a second performance period.",'Survey Gizmo Raw Data'!BF8)</f>
        <v>Did not submit data for a second performance period.</v>
      </c>
      <c r="AZ10" s="1" t="str">
        <f>IF('Survey Gizmo Raw Data'!BG8="","Did not submit data for a second performance period.",'Survey Gizmo Raw Data'!BG8)</f>
        <v>Did not submit data for a second performance period.</v>
      </c>
      <c r="BA10" s="1" t="str">
        <f>IF('Survey Gizmo Raw Data'!BH8="","Did not submit data for a second performance period.",'Survey Gizmo Raw Data'!BH8)</f>
        <v>Did not submit data for a second performance period.</v>
      </c>
      <c r="BB10" s="3" t="str">
        <f t="shared" si="22"/>
        <v>Did not submit data for a second performance period.</v>
      </c>
      <c r="BC10" s="1" t="str">
        <f>IF('Survey Gizmo Raw Data'!BJ8="","Did not submit data for a third performance period.",'Survey Gizmo Raw Data'!BJ8)</f>
        <v>Did not submit data for a third performance period.</v>
      </c>
      <c r="BD10" s="1" t="str">
        <f>IF('Survey Gizmo Raw Data'!BK8="","Did not submit data for a third performance period.",'Survey Gizmo Raw Data'!BK8)</f>
        <v>Did not submit data for a third performance period.</v>
      </c>
      <c r="BE10" s="1" t="str">
        <f>IF('Survey Gizmo Raw Data'!BL8="","Did not submit data for a third performance period.",'Survey Gizmo Raw Data'!BL8)</f>
        <v>Did not submit data for a third performance period.</v>
      </c>
      <c r="BF10" s="1" t="str">
        <f>IF('Survey Gizmo Raw Data'!BM8="","Did not submit data for a third performance period.",'Survey Gizmo Raw Data'!BM8)</f>
        <v>Did not submit data for a third performance period.</v>
      </c>
      <c r="BG10" s="3" t="str">
        <f t="shared" si="23"/>
        <v>Did not submit data for a third performance period.</v>
      </c>
      <c r="BH10" s="3" t="str">
        <f t="shared" si="24"/>
        <v>Matthew Reuter (matthew.reuter@health.ny.gov)</v>
      </c>
      <c r="BI10" s="3" t="str">
        <f t="shared" si="25"/>
        <v>Matthew Reuter</v>
      </c>
      <c r="BJ10" s="1" t="str">
        <f>'Survey Gizmo Raw Data'!BN8</f>
        <v>Matthew</v>
      </c>
      <c r="BK10" s="1" t="str">
        <f>'Survey Gizmo Raw Data'!BO8</f>
        <v>Reuter</v>
      </c>
      <c r="BL10" s="1" t="str">
        <f>'Survey Gizmo Raw Data'!BP8</f>
        <v>Medicaid Program Advisor</v>
      </c>
      <c r="BM10" s="1" t="str">
        <f>'Survey Gizmo Raw Data'!BQ8</f>
        <v>NYS Department of Health</v>
      </c>
      <c r="BN10" s="1" t="str">
        <f>'Survey Gizmo Raw Data'!BR8</f>
        <v>NY</v>
      </c>
      <c r="BO10" s="1" t="str">
        <f>'Survey Gizmo Raw Data'!BS8</f>
        <v>matthew.reuter@health.ny.gov</v>
      </c>
      <c r="BP10" s="1" t="str">
        <f>'Survey Gizmo Raw Data'!BT8</f>
        <v>518 447 9269</v>
      </c>
      <c r="BQ10" s="3" t="str">
        <f t="shared" si="26"/>
        <v>Tamarra Smith (NYSQARR@health.ny.gov)</v>
      </c>
      <c r="BR10" s="3" t="str">
        <f t="shared" si="27"/>
        <v>Tamarra Smith (NYSQARR@health.ny.gov)</v>
      </c>
      <c r="BS10" s="3" t="str">
        <f t="shared" si="28"/>
        <v>Tamarra Smith</v>
      </c>
      <c r="BT10" s="1" t="str">
        <f>IF('Survey Gizmo Raw Data'!BU8="","",'Survey Gizmo Raw Data'!BU8)</f>
        <v>Tamarra</v>
      </c>
      <c r="BU10" s="1" t="str">
        <f>IF('Survey Gizmo Raw Data'!BV8="","",'Survey Gizmo Raw Data'!BV8)</f>
        <v>Smith</v>
      </c>
      <c r="BV10" s="1" t="str">
        <f>IF('Survey Gizmo Raw Data'!BW8="","",'Survey Gizmo Raw Data'!BW8)</f>
        <v>HPA1</v>
      </c>
      <c r="BW10" s="1" t="str">
        <f>IF('Survey Gizmo Raw Data'!BX8="","",'Survey Gizmo Raw Data'!BX8)</f>
        <v>NYS Department of Health</v>
      </c>
      <c r="BX10" s="1" t="str">
        <f>IF('Survey Gizmo Raw Data'!BY8="","",'Survey Gizmo Raw Data'!BY8)</f>
        <v>NY</v>
      </c>
      <c r="BY10" s="1" t="str">
        <f>IF('Survey Gizmo Raw Data'!BZ8="","",'Survey Gizmo Raw Data'!BZ8)</f>
        <v>NYSQARR@health.ny.gov</v>
      </c>
      <c r="BZ10" s="1" t="str">
        <f>IF('Survey Gizmo Raw Data'!CA8="","",'Survey Gizmo Raw Data'!CA8)</f>
        <v>518 447 4052</v>
      </c>
      <c r="CA10" s="1" t="str">
        <f>'Survey Gizmo Raw Data'!CB8</f>
        <v>Yes, it is okay to share with others.</v>
      </c>
      <c r="CB10" s="1">
        <f>'Survey Gizmo Raw Data'!CC8</f>
        <v>0</v>
      </c>
      <c r="CC10" s="1">
        <f>'Survey Gizmo Raw Data'!CD8</f>
        <v>0</v>
      </c>
    </row>
    <row r="11" spans="1:81" s="2" customFormat="1" ht="105" x14ac:dyDescent="0.25">
      <c r="A11" s="1">
        <f>'Survey Gizmo Raw Data'!A9</f>
        <v>69</v>
      </c>
      <c r="B11" s="1" t="str">
        <f>'Survey Gizmo Raw Data'!BR9</f>
        <v>NY</v>
      </c>
      <c r="C11" s="1" t="str">
        <f>'Survey Gizmo Raw Data'!BQ9</f>
        <v>NYS Department of Health</v>
      </c>
      <c r="D11" s="1" t="str">
        <f>'Survey Gizmo Raw Data'!K9</f>
        <v>No</v>
      </c>
      <c r="E11" s="35" t="str">
        <f>IF('Survey Gizmo Raw Data'!L9="","No NQF Number",'Survey Gizmo Raw Data'!L9)</f>
        <v>No NQF Number</v>
      </c>
      <c r="F11" s="1" t="str">
        <f>'Survey Gizmo Raw Data'!J9</f>
        <v>Adolescent Preventive Care - Assessment or Counseling or Education About the Risks of Tobacco Usage</v>
      </c>
      <c r="G11" s="1" t="str">
        <f>'Survey Gizmo Raw Data'!M9</f>
        <v>Other</v>
      </c>
      <c r="H11" s="1" t="str">
        <f>'Survey Gizmo Raw Data'!O9</f>
        <v xml:space="preserve">New York State </v>
      </c>
      <c r="I11" s="1" t="str">
        <f>'Survey Gizmo Raw Data'!P9</f>
        <v>Claims and clinical data</v>
      </c>
      <c r="J11" s="1">
        <f>'Survey Gizmo Raw Data'!Q9</f>
        <v>0</v>
      </c>
      <c r="K11" s="1" t="str">
        <f t="shared" si="15"/>
        <v>Not applicable - measure is homegrown (0)</v>
      </c>
      <c r="L11" s="1" t="str">
        <f t="shared" si="16"/>
        <v>Not applicable - measure is homegrown (0)</v>
      </c>
      <c r="M11" s="1" t="str">
        <f>IF('Survey Gizmo Raw Data'!R9="No","No deviations from the measure steward",IF('Survey Gizmo Raw Data'!R9="Yes","Measure does deviate from the steward",'Survey Gizmo Raw Data'!R9))</f>
        <v>Not applicable - measure is homegrown</v>
      </c>
      <c r="N11" s="1">
        <f>'Survey Gizmo Raw Data'!S9</f>
        <v>0</v>
      </c>
      <c r="O11" s="1">
        <f>'Survey Gizmo Raw Data'!T9</f>
        <v>0</v>
      </c>
      <c r="P11" s="1" t="str">
        <f>IF('Survey Gizmo Raw Data'!U9="Yes",'Survey Gizmo Raw Data'!V9,'Survey Gizmo Raw Data'!W9)</f>
        <v>https://www.health.ny.gov/health_care/managed_care/qarrfull/qarr_2018/docs/qarr_specifications_manual.pdf</v>
      </c>
      <c r="Q11" s="1" t="str">
        <f>'Survey Gizmo Raw Data'!X9</f>
        <v>No</v>
      </c>
      <c r="R11" s="1">
        <f>'Survey Gizmo Raw Data'!Y9</f>
        <v>0</v>
      </c>
      <c r="S11" s="1">
        <f>'Survey Gizmo Raw Data'!Z9</f>
        <v>0</v>
      </c>
      <c r="T11" s="1">
        <f>'Survey Gizmo Raw Data'!AA9</f>
        <v>0</v>
      </c>
      <c r="U11" s="1">
        <f>'Survey Gizmo Raw Data'!AB9</f>
        <v>0</v>
      </c>
      <c r="V11" s="1" t="str">
        <f>IF('Survey Gizmo Raw Data'!AC9="","",'Survey Gizmo Raw Data'!AC9&amp;",")</f>
        <v>Medicaid,</v>
      </c>
      <c r="W11" s="1" t="str">
        <f>IF('Survey Gizmo Raw Data'!AD9="","",'Survey Gizmo Raw Data'!AD9&amp;",")</f>
        <v/>
      </c>
      <c r="X11" s="1" t="str">
        <f>IF('Survey Gizmo Raw Data'!AE9="","",'Survey Gizmo Raw Data'!AE9)</f>
        <v>Commercial</v>
      </c>
      <c r="Y11" s="1" t="str">
        <f>IF('Survey Gizmo Raw Data'!AF9="","",'Survey Gizmo Raw Data'!AF9&amp;",")</f>
        <v/>
      </c>
      <c r="Z11" s="1" t="str">
        <f>IF('Survey Gizmo Raw Data'!AG9="","",'Survey Gizmo Raw Data'!AG9&amp;",")</f>
        <v/>
      </c>
      <c r="AA11" s="1" t="str">
        <f>'Survey Gizmo Raw Data'!AH9</f>
        <v>Aggregated rate for health plans</v>
      </c>
      <c r="AB11" s="1">
        <f>'Survey Gizmo Raw Data'!AJ9</f>
        <v>0</v>
      </c>
      <c r="AC11" s="1" t="str">
        <f>IF(AA11="Aggregated rate for health plans",'Survey Gizmo Raw Data'!AK9,IF(AA11="Aggregated rate for ACOs",'Survey Gizmo Raw Data'!AM9,IF(AA11="Aggregated rate for providers (e.g., primary care practices, hospitals)",'Survey Gizmo Raw Data'!AO9,"")))</f>
        <v>All health plans in the state</v>
      </c>
      <c r="AD11" s="1" t="str">
        <f t="shared" si="29"/>
        <v/>
      </c>
      <c r="AE11" s="1" t="str">
        <f>IF(AC11="Sub-population of health plans",'Survey Gizmo Raw Data'!AL9,IF(AC11="Sub-population of ACOs",'Survey Gizmo Raw Data'!AN9,IF(AC11="Sub-population of providers",'Survey Gizmo Raw Data'!AP9,"")))</f>
        <v/>
      </c>
      <c r="AF11" s="1" t="str">
        <f>IF('Survey Gizmo Raw Data'!AQ9="","",'Survey Gizmo Raw Data'!AQ9&amp;",")</f>
        <v/>
      </c>
      <c r="AG11" s="1" t="str">
        <f>IF('Survey Gizmo Raw Data'!AR9="","",'Survey Gizmo Raw Data'!AR9&amp;",")</f>
        <v/>
      </c>
      <c r="AH11" s="1" t="str">
        <f>IF('Survey Gizmo Raw Data'!AS9="","",'Survey Gizmo Raw Data'!AS9&amp;",")</f>
        <v>Public reporting,</v>
      </c>
      <c r="AI11" s="1" t="str">
        <f t="shared" si="17"/>
        <v>Quality reporting (Improving outcomes)</v>
      </c>
      <c r="AJ11" s="1" t="str">
        <f t="shared" si="18"/>
        <v>Quality reporting (Improving outcomes)</v>
      </c>
      <c r="AK11" s="1" t="str">
        <f>IF('Survey Gizmo Raw Data'!AT9="","","Quality reporting")</f>
        <v>Quality reporting</v>
      </c>
      <c r="AL11" s="1" t="str">
        <f>IF('Survey Gizmo Raw Data'!AV9="","",'Survey Gizmo Raw Data'!AV9)</f>
        <v>Improving outcomes</v>
      </c>
      <c r="AM11" s="1" t="str">
        <f t="shared" si="19"/>
        <v/>
      </c>
      <c r="AN11" s="1" t="str">
        <f t="shared" si="20"/>
        <v xml:space="preserve"> ()</v>
      </c>
      <c r="AO11" s="1" t="str">
        <f>IF('Survey Gizmo Raw Data'!AU9="","","Other")</f>
        <v/>
      </c>
      <c r="AP11" s="1" t="str">
        <f>IF('Survey Gizmo Raw Data'!AW9="","",'Survey Gizmo Raw Data'!AW9)</f>
        <v/>
      </c>
      <c r="AQ11" s="1" t="str">
        <f>'Survey Gizmo Raw Data'!AX9</f>
        <v>No</v>
      </c>
      <c r="AR11" s="1" t="str">
        <f>'Survey Gizmo Raw Data'!AY9</f>
        <v xml:space="preserve">September 2018 </v>
      </c>
      <c r="AS11" s="1">
        <f>'Survey Gizmo Raw Data'!AZ9</f>
        <v>0</v>
      </c>
      <c r="AT11" s="1">
        <f>'Survey Gizmo Raw Data'!BA9</f>
        <v>0</v>
      </c>
      <c r="AU11" s="1">
        <f>'Survey Gizmo Raw Data'!BB9</f>
        <v>0</v>
      </c>
      <c r="AV11" s="1">
        <f>'Survey Gizmo Raw Data'!BC9</f>
        <v>0</v>
      </c>
      <c r="AW11" s="3" t="e">
        <f t="shared" si="21"/>
        <v>#DIV/0!</v>
      </c>
      <c r="AX11" s="1" t="str">
        <f>IF('Survey Gizmo Raw Data'!BE9="","Did not submit data for a second performance period.",'Survey Gizmo Raw Data'!BE9)</f>
        <v>Did not submit data for a second performance period.</v>
      </c>
      <c r="AY11" s="1" t="str">
        <f>IF('Survey Gizmo Raw Data'!BF9="","Did not submit data for a second performance period.",'Survey Gizmo Raw Data'!BF9)</f>
        <v>Did not submit data for a second performance period.</v>
      </c>
      <c r="AZ11" s="1" t="str">
        <f>IF('Survey Gizmo Raw Data'!BG9="","Did not submit data for a second performance period.",'Survey Gizmo Raw Data'!BG9)</f>
        <v>Did not submit data for a second performance period.</v>
      </c>
      <c r="BA11" s="1" t="str">
        <f>IF('Survey Gizmo Raw Data'!BH9="","Did not submit data for a second performance period.",'Survey Gizmo Raw Data'!BH9)</f>
        <v>Did not submit data for a second performance period.</v>
      </c>
      <c r="BB11" s="3" t="str">
        <f t="shared" si="22"/>
        <v>Did not submit data for a second performance period.</v>
      </c>
      <c r="BC11" s="1" t="str">
        <f>IF('Survey Gizmo Raw Data'!BJ9="","Did not submit data for a third performance period.",'Survey Gizmo Raw Data'!BJ9)</f>
        <v>Did not submit data for a third performance period.</v>
      </c>
      <c r="BD11" s="1" t="str">
        <f>IF('Survey Gizmo Raw Data'!BK9="","Did not submit data for a third performance period.",'Survey Gizmo Raw Data'!BK9)</f>
        <v>Did not submit data for a third performance period.</v>
      </c>
      <c r="BE11" s="1" t="str">
        <f>IF('Survey Gizmo Raw Data'!BL9="","Did not submit data for a third performance period.",'Survey Gizmo Raw Data'!BL9)</f>
        <v>Did not submit data for a third performance period.</v>
      </c>
      <c r="BF11" s="1" t="str">
        <f>IF('Survey Gizmo Raw Data'!BM9="","Did not submit data for a third performance period.",'Survey Gizmo Raw Data'!BM9)</f>
        <v>Did not submit data for a third performance period.</v>
      </c>
      <c r="BG11" s="3" t="str">
        <f t="shared" si="23"/>
        <v>Did not submit data for a third performance period.</v>
      </c>
      <c r="BH11" s="3" t="str">
        <f t="shared" si="24"/>
        <v>Matthew Reuter (matthew.reuter@health.ny.gov)</v>
      </c>
      <c r="BI11" s="3" t="str">
        <f t="shared" si="25"/>
        <v>Matthew Reuter</v>
      </c>
      <c r="BJ11" s="1" t="str">
        <f>'Survey Gizmo Raw Data'!BN9</f>
        <v>Matthew</v>
      </c>
      <c r="BK11" s="1" t="str">
        <f>'Survey Gizmo Raw Data'!BO9</f>
        <v>Reuter</v>
      </c>
      <c r="BL11" s="1" t="str">
        <f>'Survey Gizmo Raw Data'!BP9</f>
        <v>Medicaid Program Advisor</v>
      </c>
      <c r="BM11" s="1" t="str">
        <f>'Survey Gizmo Raw Data'!BQ9</f>
        <v>NYS Department of Health</v>
      </c>
      <c r="BN11" s="1" t="str">
        <f>'Survey Gizmo Raw Data'!BR9</f>
        <v>NY</v>
      </c>
      <c r="BO11" s="1" t="str">
        <f>'Survey Gizmo Raw Data'!BS9</f>
        <v>matthew.reuter@health.ny.gov</v>
      </c>
      <c r="BP11" s="1" t="str">
        <f>'Survey Gizmo Raw Data'!BT9</f>
        <v>518 447-9269</v>
      </c>
      <c r="BQ11" s="3" t="str">
        <f t="shared" si="26"/>
        <v>Tamarra Smith (NYSQARR@health.ny.gov)</v>
      </c>
      <c r="BR11" s="3" t="str">
        <f t="shared" si="27"/>
        <v>Tamarra Smith (NYSQARR@health.ny.gov)</v>
      </c>
      <c r="BS11" s="3" t="str">
        <f t="shared" si="28"/>
        <v>Tamarra Smith</v>
      </c>
      <c r="BT11" s="1" t="str">
        <f>IF('Survey Gizmo Raw Data'!BU9="","",'Survey Gizmo Raw Data'!BU9)</f>
        <v>Tamarra</v>
      </c>
      <c r="BU11" s="1" t="str">
        <f>IF('Survey Gizmo Raw Data'!BV9="","",'Survey Gizmo Raw Data'!BV9)</f>
        <v>Smith</v>
      </c>
      <c r="BV11" s="1" t="str">
        <f>IF('Survey Gizmo Raw Data'!BW9="","",'Survey Gizmo Raw Data'!BW9)</f>
        <v>HPA1</v>
      </c>
      <c r="BW11" s="1" t="str">
        <f>IF('Survey Gizmo Raw Data'!BX9="","",'Survey Gizmo Raw Data'!BX9)</f>
        <v>NYS Department of Health</v>
      </c>
      <c r="BX11" s="1" t="str">
        <f>IF('Survey Gizmo Raw Data'!BY9="","",'Survey Gizmo Raw Data'!BY9)</f>
        <v>NY</v>
      </c>
      <c r="BY11" s="1" t="str">
        <f>IF('Survey Gizmo Raw Data'!BZ9="","",'Survey Gizmo Raw Data'!BZ9)</f>
        <v>NYSQARR@health.ny.gov</v>
      </c>
      <c r="BZ11" s="1" t="str">
        <f>IF('Survey Gizmo Raw Data'!CA9="","",'Survey Gizmo Raw Data'!CA9)</f>
        <v>518-474-4052</v>
      </c>
      <c r="CA11" s="1" t="str">
        <f>'Survey Gizmo Raw Data'!CB9</f>
        <v>Yes, it is okay to share with others.</v>
      </c>
      <c r="CB11" s="1">
        <f>'Survey Gizmo Raw Data'!CC9</f>
        <v>0</v>
      </c>
      <c r="CC11" s="1">
        <f>'Survey Gizmo Raw Data'!CD9</f>
        <v>0</v>
      </c>
    </row>
    <row r="12" spans="1:81" s="2" customFormat="1" ht="135" x14ac:dyDescent="0.25">
      <c r="A12" s="1">
        <f>'Survey Gizmo Raw Data'!A10</f>
        <v>70</v>
      </c>
      <c r="B12" s="1" t="str">
        <f>'Survey Gizmo Raw Data'!BR10</f>
        <v>NY</v>
      </c>
      <c r="C12" s="1" t="str">
        <f>'Survey Gizmo Raw Data'!BQ10</f>
        <v>NYS Department of Health</v>
      </c>
      <c r="D12" s="1" t="str">
        <f>'Survey Gizmo Raw Data'!K10</f>
        <v>No</v>
      </c>
      <c r="E12" s="35" t="str">
        <f>IF('Survey Gizmo Raw Data'!L10="","No NQF Number",'Survey Gizmo Raw Data'!L10)</f>
        <v>No NQF Number</v>
      </c>
      <c r="F12" s="1" t="str">
        <f>'Survey Gizmo Raw Data'!J10</f>
        <v>Adolescent Preventive Care - Assessment or Counseling or Education About Risks of Substance Abuse (Including Alcohol and Excluding Tobacco)</v>
      </c>
      <c r="G12" s="1" t="str">
        <f>'Survey Gizmo Raw Data'!M10</f>
        <v>Other</v>
      </c>
      <c r="H12" s="1" t="str">
        <f>'Survey Gizmo Raw Data'!O10</f>
        <v xml:space="preserve">New York State </v>
      </c>
      <c r="I12" s="1" t="str">
        <f>'Survey Gizmo Raw Data'!P10</f>
        <v>Claims and clinical data</v>
      </c>
      <c r="J12" s="1">
        <f>'Survey Gizmo Raw Data'!Q10</f>
        <v>0</v>
      </c>
      <c r="K12" s="1" t="str">
        <f t="shared" si="15"/>
        <v>Not applicable - measure is homegrown (0)</v>
      </c>
      <c r="L12" s="1" t="str">
        <f t="shared" si="16"/>
        <v>Not applicable - measure is homegrown (0)</v>
      </c>
      <c r="M12" s="1" t="str">
        <f>IF('Survey Gizmo Raw Data'!R10="No","No deviations from the measure steward",IF('Survey Gizmo Raw Data'!R10="Yes","Measure does deviate from the steward",'Survey Gizmo Raw Data'!R10))</f>
        <v>Not applicable - measure is homegrown</v>
      </c>
      <c r="N12" s="1">
        <f>'Survey Gizmo Raw Data'!S10</f>
        <v>0</v>
      </c>
      <c r="O12" s="1">
        <f>'Survey Gizmo Raw Data'!T10</f>
        <v>0</v>
      </c>
      <c r="P12" s="1" t="str">
        <f>IF('Survey Gizmo Raw Data'!U10="Yes",'Survey Gizmo Raw Data'!V10,'Survey Gizmo Raw Data'!W10)</f>
        <v>https://www.health.ny.gov/health_care/managed_care/qarrfull/qarr_2018/docs/qarr_specifications_manual.pdf</v>
      </c>
      <c r="Q12" s="1" t="str">
        <f>'Survey Gizmo Raw Data'!X10</f>
        <v>No</v>
      </c>
      <c r="R12" s="1">
        <f>'Survey Gizmo Raw Data'!Y10</f>
        <v>0</v>
      </c>
      <c r="S12" s="1">
        <f>'Survey Gizmo Raw Data'!Z10</f>
        <v>0</v>
      </c>
      <c r="T12" s="1">
        <f>'Survey Gizmo Raw Data'!AA10</f>
        <v>0</v>
      </c>
      <c r="U12" s="1">
        <f>'Survey Gizmo Raw Data'!AB10</f>
        <v>0</v>
      </c>
      <c r="V12" s="1" t="str">
        <f>IF('Survey Gizmo Raw Data'!AC10="","",'Survey Gizmo Raw Data'!AC10&amp;",")</f>
        <v>Medicaid,</v>
      </c>
      <c r="W12" s="1" t="str">
        <f>IF('Survey Gizmo Raw Data'!AD10="","",'Survey Gizmo Raw Data'!AD10&amp;",")</f>
        <v/>
      </c>
      <c r="X12" s="1" t="str">
        <f>IF('Survey Gizmo Raw Data'!AE10="","",'Survey Gizmo Raw Data'!AE10)</f>
        <v>Commercial</v>
      </c>
      <c r="Y12" s="1" t="str">
        <f>IF('Survey Gizmo Raw Data'!AF10="","",'Survey Gizmo Raw Data'!AF10&amp;",")</f>
        <v/>
      </c>
      <c r="Z12" s="1" t="str">
        <f>IF('Survey Gizmo Raw Data'!AG10="","",'Survey Gizmo Raw Data'!AG10&amp;",")</f>
        <v/>
      </c>
      <c r="AA12" s="1" t="str">
        <f>'Survey Gizmo Raw Data'!AH10</f>
        <v>Aggregated rate for health plans</v>
      </c>
      <c r="AB12" s="1">
        <f>'Survey Gizmo Raw Data'!AJ10</f>
        <v>0</v>
      </c>
      <c r="AC12" s="1" t="str">
        <f>IF(AA12="Aggregated rate for health plans",'Survey Gizmo Raw Data'!AK10,IF(AA12="Aggregated rate for ACOs",'Survey Gizmo Raw Data'!AM10,IF(AA12="Aggregated rate for providers (e.g., primary care practices, hospitals)",'Survey Gizmo Raw Data'!AO10,"")))</f>
        <v>All health plans in the state</v>
      </c>
      <c r="AD12" s="1" t="str">
        <f t="shared" si="29"/>
        <v/>
      </c>
      <c r="AE12" s="1" t="str">
        <f>IF(AC12="Sub-population of health plans",'Survey Gizmo Raw Data'!AL10,IF(AC12="Sub-population of ACOs",'Survey Gizmo Raw Data'!AN10,IF(AC12="Sub-population of providers",'Survey Gizmo Raw Data'!AP10,"")))</f>
        <v/>
      </c>
      <c r="AF12" s="1" t="str">
        <f>IF('Survey Gizmo Raw Data'!AQ10="","",'Survey Gizmo Raw Data'!AQ10&amp;",")</f>
        <v/>
      </c>
      <c r="AG12" s="1" t="str">
        <f>IF('Survey Gizmo Raw Data'!AR10="","",'Survey Gizmo Raw Data'!AR10&amp;",")</f>
        <v/>
      </c>
      <c r="AH12" s="1" t="str">
        <f>IF('Survey Gizmo Raw Data'!AS10="","",'Survey Gizmo Raw Data'!AS10&amp;",")</f>
        <v>Public reporting,</v>
      </c>
      <c r="AI12" s="1" t="str">
        <f t="shared" si="17"/>
        <v>Quality reporting (Improving outcomes)</v>
      </c>
      <c r="AJ12" s="1" t="str">
        <f t="shared" si="18"/>
        <v>Quality reporting (Improving outcomes)</v>
      </c>
      <c r="AK12" s="1" t="str">
        <f>IF('Survey Gizmo Raw Data'!AT10="","","Quality reporting")</f>
        <v>Quality reporting</v>
      </c>
      <c r="AL12" s="1" t="str">
        <f>IF('Survey Gizmo Raw Data'!AV10="","",'Survey Gizmo Raw Data'!AV10)</f>
        <v>Improving outcomes</v>
      </c>
      <c r="AM12" s="1" t="str">
        <f t="shared" si="19"/>
        <v/>
      </c>
      <c r="AN12" s="1" t="str">
        <f t="shared" si="20"/>
        <v xml:space="preserve"> ()</v>
      </c>
      <c r="AO12" s="1" t="str">
        <f>IF('Survey Gizmo Raw Data'!AU10="","","Other")</f>
        <v/>
      </c>
      <c r="AP12" s="1" t="str">
        <f>IF('Survey Gizmo Raw Data'!AW10="","",'Survey Gizmo Raw Data'!AW10)</f>
        <v/>
      </c>
      <c r="AQ12" s="1" t="str">
        <f>'Survey Gizmo Raw Data'!AX10</f>
        <v>No</v>
      </c>
      <c r="AR12" s="1" t="str">
        <f>'Survey Gizmo Raw Data'!AY10</f>
        <v xml:space="preserve">September 2018 </v>
      </c>
      <c r="AS12" s="1">
        <f>'Survey Gizmo Raw Data'!AZ10</f>
        <v>0</v>
      </c>
      <c r="AT12" s="1">
        <f>'Survey Gizmo Raw Data'!BA10</f>
        <v>0</v>
      </c>
      <c r="AU12" s="1">
        <f>'Survey Gizmo Raw Data'!BB10</f>
        <v>0</v>
      </c>
      <c r="AV12" s="1">
        <f>'Survey Gizmo Raw Data'!BC10</f>
        <v>0</v>
      </c>
      <c r="AW12" s="3" t="e">
        <f t="shared" si="21"/>
        <v>#DIV/0!</v>
      </c>
      <c r="AX12" s="1" t="str">
        <f>IF('Survey Gizmo Raw Data'!BE10="","Did not submit data for a second performance period.",'Survey Gizmo Raw Data'!BE10)</f>
        <v>Did not submit data for a second performance period.</v>
      </c>
      <c r="AY12" s="1" t="str">
        <f>IF('Survey Gizmo Raw Data'!BF10="","Did not submit data for a second performance period.",'Survey Gizmo Raw Data'!BF10)</f>
        <v>Did not submit data for a second performance period.</v>
      </c>
      <c r="AZ12" s="1" t="str">
        <f>IF('Survey Gizmo Raw Data'!BG10="","Did not submit data for a second performance period.",'Survey Gizmo Raw Data'!BG10)</f>
        <v>Did not submit data for a second performance period.</v>
      </c>
      <c r="BA12" s="1" t="str">
        <f>IF('Survey Gizmo Raw Data'!BH10="","Did not submit data for a second performance period.",'Survey Gizmo Raw Data'!BH10)</f>
        <v>Did not submit data for a second performance period.</v>
      </c>
      <c r="BB12" s="3" t="str">
        <f t="shared" si="22"/>
        <v>Did not submit data for a second performance period.</v>
      </c>
      <c r="BC12" s="1" t="str">
        <f>IF('Survey Gizmo Raw Data'!BJ10="","Did not submit data for a third performance period.",'Survey Gizmo Raw Data'!BJ10)</f>
        <v>Did not submit data for a third performance period.</v>
      </c>
      <c r="BD12" s="1" t="str">
        <f>IF('Survey Gizmo Raw Data'!BK10="","Did not submit data for a third performance period.",'Survey Gizmo Raw Data'!BK10)</f>
        <v>Did not submit data for a third performance period.</v>
      </c>
      <c r="BE12" s="1" t="str">
        <f>IF('Survey Gizmo Raw Data'!BL10="","Did not submit data for a third performance period.",'Survey Gizmo Raw Data'!BL10)</f>
        <v>Did not submit data for a third performance period.</v>
      </c>
      <c r="BF12" s="1" t="str">
        <f>IF('Survey Gizmo Raw Data'!BM10="","Did not submit data for a third performance period.",'Survey Gizmo Raw Data'!BM10)</f>
        <v>Did not submit data for a third performance period.</v>
      </c>
      <c r="BG12" s="3" t="str">
        <f t="shared" si="23"/>
        <v>Did not submit data for a third performance period.</v>
      </c>
      <c r="BH12" s="3" t="str">
        <f t="shared" si="24"/>
        <v>Matthew Reuter (matthew.reuter@health.ny.gov)</v>
      </c>
      <c r="BI12" s="3" t="str">
        <f t="shared" si="25"/>
        <v>Matthew Reuter</v>
      </c>
      <c r="BJ12" s="1" t="str">
        <f>'Survey Gizmo Raw Data'!BN10</f>
        <v>Matthew</v>
      </c>
      <c r="BK12" s="1" t="str">
        <f>'Survey Gizmo Raw Data'!BO10</f>
        <v>Reuter</v>
      </c>
      <c r="BL12" s="1" t="str">
        <f>'Survey Gizmo Raw Data'!BP10</f>
        <v>Medicaid Program Advisor</v>
      </c>
      <c r="BM12" s="1" t="str">
        <f>'Survey Gizmo Raw Data'!BQ10</f>
        <v>NYS Department of Health</v>
      </c>
      <c r="BN12" s="1" t="str">
        <f>'Survey Gizmo Raw Data'!BR10</f>
        <v>NY</v>
      </c>
      <c r="BO12" s="1" t="str">
        <f>'Survey Gizmo Raw Data'!BS10</f>
        <v>matthew.reuter@health.ny.gov</v>
      </c>
      <c r="BP12" s="1" t="str">
        <f>'Survey Gizmo Raw Data'!BT10</f>
        <v>518 447 9269</v>
      </c>
      <c r="BQ12" s="3" t="str">
        <f t="shared" si="26"/>
        <v>Tamarra Smith (NYSQARR@health.ny.gov)</v>
      </c>
      <c r="BR12" s="3" t="str">
        <f t="shared" si="27"/>
        <v>Tamarra Smith (NYSQARR@health.ny.gov)</v>
      </c>
      <c r="BS12" s="3" t="str">
        <f t="shared" si="28"/>
        <v>Tamarra Smith</v>
      </c>
      <c r="BT12" s="1" t="str">
        <f>IF('Survey Gizmo Raw Data'!BU10="","",'Survey Gizmo Raw Data'!BU10)</f>
        <v>Tamarra</v>
      </c>
      <c r="BU12" s="1" t="str">
        <f>IF('Survey Gizmo Raw Data'!BV10="","",'Survey Gizmo Raw Data'!BV10)</f>
        <v>Smith</v>
      </c>
      <c r="BV12" s="1" t="str">
        <f>IF('Survey Gizmo Raw Data'!BW10="","",'Survey Gizmo Raw Data'!BW10)</f>
        <v>HPA 1</v>
      </c>
      <c r="BW12" s="1" t="str">
        <f>IF('Survey Gizmo Raw Data'!BX10="","",'Survey Gizmo Raw Data'!BX10)</f>
        <v>NYS Department of Health</v>
      </c>
      <c r="BX12" s="1" t="str">
        <f>IF('Survey Gizmo Raw Data'!BY10="","",'Survey Gizmo Raw Data'!BY10)</f>
        <v>NY</v>
      </c>
      <c r="BY12" s="1" t="str">
        <f>IF('Survey Gizmo Raw Data'!BZ10="","",'Survey Gizmo Raw Data'!BZ10)</f>
        <v>NYSQARR@health.ny.gov</v>
      </c>
      <c r="BZ12" s="1" t="str">
        <f>IF('Survey Gizmo Raw Data'!CA10="","",'Survey Gizmo Raw Data'!CA10)</f>
        <v>518-474-4052</v>
      </c>
      <c r="CA12" s="1" t="str">
        <f>'Survey Gizmo Raw Data'!CB10</f>
        <v>Yes, it is okay to share with others.</v>
      </c>
      <c r="CB12" s="1">
        <f>'Survey Gizmo Raw Data'!CC10</f>
        <v>0</v>
      </c>
      <c r="CC12" s="1">
        <f>'Survey Gizmo Raw Data'!CD10</f>
        <v>0</v>
      </c>
    </row>
    <row r="13" spans="1:81" s="2" customFormat="1" ht="90" x14ac:dyDescent="0.25">
      <c r="A13" s="1">
        <f>'Survey Gizmo Raw Data'!A11</f>
        <v>71</v>
      </c>
      <c r="B13" s="1" t="str">
        <f>'Survey Gizmo Raw Data'!BR11</f>
        <v>NY</v>
      </c>
      <c r="C13" s="1" t="str">
        <f>'Survey Gizmo Raw Data'!BQ11</f>
        <v>NYS Department of Health</v>
      </c>
      <c r="D13" s="1" t="str">
        <f>'Survey Gizmo Raw Data'!K11</f>
        <v>No</v>
      </c>
      <c r="E13" s="35" t="str">
        <f>IF('Survey Gizmo Raw Data'!L11="","No NQF Number",'Survey Gizmo Raw Data'!L11)</f>
        <v>No NQF Number</v>
      </c>
      <c r="F13" s="1" t="str">
        <f>'Survey Gizmo Raw Data'!J11</f>
        <v>Prenatal Care in the First Trimester</v>
      </c>
      <c r="G13" s="1" t="str">
        <f>'Survey Gizmo Raw Data'!M11</f>
        <v>Other</v>
      </c>
      <c r="H13" s="1" t="str">
        <f>'Survey Gizmo Raw Data'!O11</f>
        <v xml:space="preserve">New York State </v>
      </c>
      <c r="I13" s="1" t="str">
        <f>'Survey Gizmo Raw Data'!P11</f>
        <v>Other</v>
      </c>
      <c r="J13" s="1" t="str">
        <f>'Survey Gizmo Raw Data'!Q11</f>
        <v>Birth data submitted by health plans and the department's Vital Statistics birth file</v>
      </c>
      <c r="K13" s="1" t="str">
        <f t="shared" si="15"/>
        <v>Not applicable - measure is homegrown (0)</v>
      </c>
      <c r="L13" s="1" t="str">
        <f t="shared" si="16"/>
        <v>Not applicable - measure is homegrown (0)</v>
      </c>
      <c r="M13" s="1" t="str">
        <f>IF('Survey Gizmo Raw Data'!R11="No","No deviations from the measure steward",IF('Survey Gizmo Raw Data'!R11="Yes","Measure does deviate from the steward",'Survey Gizmo Raw Data'!R11))</f>
        <v>Not applicable - measure is homegrown</v>
      </c>
      <c r="N13" s="1">
        <f>'Survey Gizmo Raw Data'!S11</f>
        <v>0</v>
      </c>
      <c r="O13" s="1">
        <f>'Survey Gizmo Raw Data'!T11</f>
        <v>0</v>
      </c>
      <c r="P13" s="1" t="str">
        <f>IF('Survey Gizmo Raw Data'!U11="Yes",'Survey Gizmo Raw Data'!V11,'Survey Gizmo Raw Data'!W11)</f>
        <v>https://www.health.ny.gov/health_care/managed_care/qarrfull/qarr_2018/docs/qarr_specifications_manual.pdf</v>
      </c>
      <c r="Q13" s="1" t="str">
        <f>'Survey Gizmo Raw Data'!X11</f>
        <v>No</v>
      </c>
      <c r="R13" s="1">
        <f>'Survey Gizmo Raw Data'!Y11</f>
        <v>0</v>
      </c>
      <c r="S13" s="1">
        <f>'Survey Gizmo Raw Data'!Z11</f>
        <v>0</v>
      </c>
      <c r="T13" s="1">
        <f>'Survey Gizmo Raw Data'!AA11</f>
        <v>0</v>
      </c>
      <c r="U13" s="1">
        <f>'Survey Gizmo Raw Data'!AB11</f>
        <v>0</v>
      </c>
      <c r="V13" s="1" t="str">
        <f>IF('Survey Gizmo Raw Data'!AC11="","",'Survey Gizmo Raw Data'!AC11&amp;",")</f>
        <v>Medicaid,</v>
      </c>
      <c r="W13" s="1" t="str">
        <f>IF('Survey Gizmo Raw Data'!AD11="","",'Survey Gizmo Raw Data'!AD11&amp;",")</f>
        <v/>
      </c>
      <c r="X13" s="1" t="str">
        <f>IF('Survey Gizmo Raw Data'!AE11="","",'Survey Gizmo Raw Data'!AE11&amp;",")</f>
        <v>Commercial,</v>
      </c>
      <c r="Y13" s="1" t="str">
        <f>IF('Survey Gizmo Raw Data'!AF11="","",'Survey Gizmo Raw Data'!AF11&amp;",")</f>
        <v/>
      </c>
      <c r="Z13" s="1" t="str">
        <f>IF('Survey Gizmo Raw Data'!AG11="","",'Survey Gizmo Raw Data'!AG11)</f>
        <v>Other</v>
      </c>
      <c r="AA13" s="1" t="str">
        <f>'Survey Gizmo Raw Data'!AH11</f>
        <v>Aggregated rate for health plans</v>
      </c>
      <c r="AB13" s="1">
        <f>'Survey Gizmo Raw Data'!AJ11</f>
        <v>0</v>
      </c>
      <c r="AC13" s="1" t="str">
        <f>IF(AA13="Aggregated rate for health plans",'Survey Gizmo Raw Data'!AK11,IF(AA13="Aggregated rate for ACOs",'Survey Gizmo Raw Data'!AM11,IF(AA13="Aggregated rate for providers (e.g., primary care practices, hospitals)",'Survey Gizmo Raw Data'!AO11,"")))</f>
        <v>Statewide</v>
      </c>
      <c r="AD13" s="1" t="str">
        <f t="shared" si="29"/>
        <v/>
      </c>
      <c r="AE13" s="1" t="str">
        <f>IF(AC13="Sub-population of health plans",'Survey Gizmo Raw Data'!AL11,IF(AC13="Sub-population of ACOs",'Survey Gizmo Raw Data'!AN11,IF(AC13="Sub-population of providers",'Survey Gizmo Raw Data'!AP11,"")))</f>
        <v/>
      </c>
      <c r="AF13" s="1" t="str">
        <f>IF('Survey Gizmo Raw Data'!AQ11="","",'Survey Gizmo Raw Data'!AQ11&amp;",")</f>
        <v/>
      </c>
      <c r="AG13" s="1" t="str">
        <f>IF('Survey Gizmo Raw Data'!AR11="","",'Survey Gizmo Raw Data'!AR11&amp;",")</f>
        <v/>
      </c>
      <c r="AH13" s="1" t="str">
        <f>IF('Survey Gizmo Raw Data'!AS11="","",'Survey Gizmo Raw Data'!AS11&amp;",")</f>
        <v>Public reporting,</v>
      </c>
      <c r="AI13" s="1" t="str">
        <f t="shared" si="17"/>
        <v>Quality reporting (Improving patient safety and quality of care)</v>
      </c>
      <c r="AJ13" s="1" t="str">
        <f t="shared" si="18"/>
        <v>Quality reporting (Improving patient safety and quality of care)</v>
      </c>
      <c r="AK13" s="1" t="str">
        <f>IF('Survey Gizmo Raw Data'!AT11="","","Quality reporting")</f>
        <v>Quality reporting</v>
      </c>
      <c r="AL13" s="1" t="str">
        <f>IF('Survey Gizmo Raw Data'!AV11="","",'Survey Gizmo Raw Data'!AV11)</f>
        <v>Improving patient safety and quality of care</v>
      </c>
      <c r="AM13" s="1" t="str">
        <f t="shared" si="19"/>
        <v/>
      </c>
      <c r="AN13" s="1" t="str">
        <f t="shared" si="20"/>
        <v xml:space="preserve"> ()</v>
      </c>
      <c r="AO13" s="1" t="str">
        <f>IF('Survey Gizmo Raw Data'!AU11="","","Other")</f>
        <v/>
      </c>
      <c r="AP13" s="1" t="str">
        <f>IF('Survey Gizmo Raw Data'!AW11="","",'Survey Gizmo Raw Data'!AW11)</f>
        <v/>
      </c>
      <c r="AQ13" s="1" t="str">
        <f>'Survey Gizmo Raw Data'!AX11</f>
        <v>No</v>
      </c>
      <c r="AR13" s="1" t="str">
        <f>'Survey Gizmo Raw Data'!AY11</f>
        <v>September 2018</v>
      </c>
      <c r="AS13" s="1">
        <f>'Survey Gizmo Raw Data'!AZ11</f>
        <v>0</v>
      </c>
      <c r="AT13" s="1">
        <f>'Survey Gizmo Raw Data'!BA11</f>
        <v>0</v>
      </c>
      <c r="AU13" s="1">
        <f>'Survey Gizmo Raw Data'!BB11</f>
        <v>0</v>
      </c>
      <c r="AV13" s="1">
        <f>'Survey Gizmo Raw Data'!BC11</f>
        <v>0</v>
      </c>
      <c r="AW13" s="3" t="e">
        <f t="shared" si="21"/>
        <v>#DIV/0!</v>
      </c>
      <c r="AX13" s="1" t="str">
        <f>IF('Survey Gizmo Raw Data'!BE11="","Did not submit data for a second performance period.",'Survey Gizmo Raw Data'!BE11)</f>
        <v>Did not submit data for a second performance period.</v>
      </c>
      <c r="AY13" s="1" t="str">
        <f>IF('Survey Gizmo Raw Data'!BF11="","Did not submit data for a second performance period.",'Survey Gizmo Raw Data'!BF11)</f>
        <v>Did not submit data for a second performance period.</v>
      </c>
      <c r="AZ13" s="1" t="str">
        <f>IF('Survey Gizmo Raw Data'!BG11="","Did not submit data for a second performance period.",'Survey Gizmo Raw Data'!BG11)</f>
        <v>Did not submit data for a second performance period.</v>
      </c>
      <c r="BA13" s="1" t="str">
        <f>IF('Survey Gizmo Raw Data'!BH11="","Did not submit data for a second performance period.",'Survey Gizmo Raw Data'!BH11)</f>
        <v>Did not submit data for a second performance period.</v>
      </c>
      <c r="BB13" s="3" t="str">
        <f t="shared" si="22"/>
        <v>Did not submit data for a second performance period.</v>
      </c>
      <c r="BC13" s="1" t="str">
        <f>IF('Survey Gizmo Raw Data'!BJ11="","Did not submit data for a third performance period.",'Survey Gizmo Raw Data'!BJ11)</f>
        <v>Did not submit data for a third performance period.</v>
      </c>
      <c r="BD13" s="1" t="str">
        <f>IF('Survey Gizmo Raw Data'!BK11="","Did not submit data for a third performance period.",'Survey Gizmo Raw Data'!BK11)</f>
        <v>Did not submit data for a third performance period.</v>
      </c>
      <c r="BE13" s="1" t="str">
        <f>IF('Survey Gizmo Raw Data'!BL11="","Did not submit data for a third performance period.",'Survey Gizmo Raw Data'!BL11)</f>
        <v>Did not submit data for a third performance period.</v>
      </c>
      <c r="BF13" s="1" t="str">
        <f>IF('Survey Gizmo Raw Data'!BM11="","Did not submit data for a third performance period.",'Survey Gizmo Raw Data'!BM11)</f>
        <v>Did not submit data for a third performance period.</v>
      </c>
      <c r="BG13" s="3" t="str">
        <f t="shared" si="23"/>
        <v>Did not submit data for a third performance period.</v>
      </c>
      <c r="BH13" s="3" t="str">
        <f t="shared" si="24"/>
        <v>Matthew Reuter (matthew.reuter@health.ny.gov)</v>
      </c>
      <c r="BI13" s="3" t="str">
        <f t="shared" si="25"/>
        <v>Matthew Reuter</v>
      </c>
      <c r="BJ13" s="1" t="str">
        <f>'Survey Gizmo Raw Data'!BN11</f>
        <v>Matthew</v>
      </c>
      <c r="BK13" s="1" t="str">
        <f>'Survey Gizmo Raw Data'!BO11</f>
        <v>Reuter</v>
      </c>
      <c r="BL13" s="1" t="str">
        <f>'Survey Gizmo Raw Data'!BP11</f>
        <v>Medicaid Program Advisor</v>
      </c>
      <c r="BM13" s="1" t="str">
        <f>'Survey Gizmo Raw Data'!BQ11</f>
        <v>NYS Department of Health</v>
      </c>
      <c r="BN13" s="1" t="str">
        <f>'Survey Gizmo Raw Data'!BR11</f>
        <v>NY</v>
      </c>
      <c r="BO13" s="1" t="str">
        <f>'Survey Gizmo Raw Data'!BS11</f>
        <v>matthew.reuter@health.ny.gov</v>
      </c>
      <c r="BP13" s="1" t="str">
        <f>'Survey Gizmo Raw Data'!BT11</f>
        <v>518 447 9269</v>
      </c>
      <c r="BQ13" s="3" t="str">
        <f t="shared" si="26"/>
        <v>Tamarra Smith (NYSQARR@health.ny.gov)</v>
      </c>
      <c r="BR13" s="3" t="str">
        <f t="shared" si="27"/>
        <v>Tamarra Smith (NYSQARR@health.ny.gov)</v>
      </c>
      <c r="BS13" s="3" t="str">
        <f t="shared" si="28"/>
        <v>Tamarra Smith</v>
      </c>
      <c r="BT13" s="1" t="str">
        <f>IF('Survey Gizmo Raw Data'!BU11="","",'Survey Gizmo Raw Data'!BU11)</f>
        <v>Tamarra</v>
      </c>
      <c r="BU13" s="1" t="str">
        <f>IF('Survey Gizmo Raw Data'!BV11="","",'Survey Gizmo Raw Data'!BV11)</f>
        <v>Smith</v>
      </c>
      <c r="BV13" s="1" t="str">
        <f>IF('Survey Gizmo Raw Data'!BW11="","",'Survey Gizmo Raw Data'!BW11)</f>
        <v>HPA 1</v>
      </c>
      <c r="BW13" s="1" t="str">
        <f>IF('Survey Gizmo Raw Data'!BX11="","",'Survey Gizmo Raw Data'!BX11)</f>
        <v>NYS Dept. of Health</v>
      </c>
      <c r="BX13" s="1" t="str">
        <f>IF('Survey Gizmo Raw Data'!BY11="","",'Survey Gizmo Raw Data'!BY11)</f>
        <v>NY</v>
      </c>
      <c r="BY13" s="1" t="str">
        <f>IF('Survey Gizmo Raw Data'!BZ11="","",'Survey Gizmo Raw Data'!BZ11)</f>
        <v>NYSQARR@health.ny.gov</v>
      </c>
      <c r="BZ13" s="1" t="str">
        <f>IF('Survey Gizmo Raw Data'!CA11="","",'Survey Gizmo Raw Data'!CA11)</f>
        <v>518 474 4052</v>
      </c>
      <c r="CA13" s="1" t="str">
        <f>'Survey Gizmo Raw Data'!CB11</f>
        <v>Yes, it is okay to share with others.</v>
      </c>
      <c r="CB13" s="1">
        <f>'Survey Gizmo Raw Data'!CC11</f>
        <v>0</v>
      </c>
      <c r="CC13" s="1">
        <f>'Survey Gizmo Raw Data'!CD11</f>
        <v>0</v>
      </c>
    </row>
    <row r="14" spans="1:81" s="2" customFormat="1" ht="90" x14ac:dyDescent="0.25">
      <c r="A14" s="1">
        <f>'Survey Gizmo Raw Data'!A12</f>
        <v>72</v>
      </c>
      <c r="B14" s="1" t="str">
        <f>'Survey Gizmo Raw Data'!BR12</f>
        <v>NY</v>
      </c>
      <c r="C14" s="1" t="str">
        <f>'Survey Gizmo Raw Data'!BQ12</f>
        <v>NYS Department of Health</v>
      </c>
      <c r="D14" s="1" t="str">
        <f>'Survey Gizmo Raw Data'!K12</f>
        <v>No</v>
      </c>
      <c r="E14" s="35" t="str">
        <f>IF('Survey Gizmo Raw Data'!L12="","No NQF Number",'Survey Gizmo Raw Data'!L12)</f>
        <v>No NQF Number</v>
      </c>
      <c r="F14" s="1" t="str">
        <f>'Survey Gizmo Raw Data'!J12</f>
        <v>Risk-Adjusted Primary Cesarean Section</v>
      </c>
      <c r="G14" s="1" t="str">
        <f>'Survey Gizmo Raw Data'!M12</f>
        <v>Other</v>
      </c>
      <c r="H14" s="1" t="str">
        <f>'Survey Gizmo Raw Data'!O12</f>
        <v xml:space="preserve">New York State </v>
      </c>
      <c r="I14" s="1" t="str">
        <f>'Survey Gizmo Raw Data'!P12</f>
        <v>Other</v>
      </c>
      <c r="J14" s="1" t="str">
        <f>'Survey Gizmo Raw Data'!Q12</f>
        <v>Birth data submitted by health plans and the department's Vital Statistics birth file</v>
      </c>
      <c r="K14" s="1" t="str">
        <f t="shared" si="15"/>
        <v>Not applicable - measure is homegrown (0)</v>
      </c>
      <c r="L14" s="1" t="str">
        <f t="shared" si="16"/>
        <v>Not applicable - measure is homegrown (0)</v>
      </c>
      <c r="M14" s="1" t="str">
        <f>IF('Survey Gizmo Raw Data'!R12="No","No deviations from the measure steward",IF('Survey Gizmo Raw Data'!R12="Yes","Measure does deviate from the steward",'Survey Gizmo Raw Data'!R12))</f>
        <v>Not applicable - measure is homegrown</v>
      </c>
      <c r="N14" s="1">
        <f>'Survey Gizmo Raw Data'!S12</f>
        <v>0</v>
      </c>
      <c r="O14" s="1">
        <f>'Survey Gizmo Raw Data'!T12</f>
        <v>0</v>
      </c>
      <c r="P14" s="1" t="str">
        <f>IF('Survey Gizmo Raw Data'!U12="Yes",'Survey Gizmo Raw Data'!V12,'Survey Gizmo Raw Data'!W12)</f>
        <v>https://www.health.ny.gov/health_care/managed_care/qarrfull/qarr_2018/docs/qarr_specifications_manual.pdf</v>
      </c>
      <c r="Q14" s="1" t="str">
        <f>'Survey Gizmo Raw Data'!X12</f>
        <v>No</v>
      </c>
      <c r="R14" s="1">
        <f>'Survey Gizmo Raw Data'!Y12</f>
        <v>0</v>
      </c>
      <c r="S14" s="1">
        <f>'Survey Gizmo Raw Data'!Z12</f>
        <v>0</v>
      </c>
      <c r="T14" s="1">
        <f>'Survey Gizmo Raw Data'!AA12</f>
        <v>0</v>
      </c>
      <c r="U14" s="1">
        <f>'Survey Gizmo Raw Data'!AB12</f>
        <v>0</v>
      </c>
      <c r="V14" s="1" t="str">
        <f>IF('Survey Gizmo Raw Data'!AC12="","",'Survey Gizmo Raw Data'!AC12&amp;",")</f>
        <v>Medicaid,</v>
      </c>
      <c r="W14" s="1" t="str">
        <f>IF('Survey Gizmo Raw Data'!AD12="","",'Survey Gizmo Raw Data'!AD12&amp;",")</f>
        <v/>
      </c>
      <c r="X14" s="1" t="str">
        <f>IF('Survey Gizmo Raw Data'!AE12="","",'Survey Gizmo Raw Data'!AE12&amp;",")</f>
        <v>Commercial,</v>
      </c>
      <c r="Y14" s="1" t="str">
        <f>IF('Survey Gizmo Raw Data'!AF12="","",'Survey Gizmo Raw Data'!AF12&amp;",")</f>
        <v/>
      </c>
      <c r="Z14" s="1" t="str">
        <f>IF('Survey Gizmo Raw Data'!AG12="","",'Survey Gizmo Raw Data'!AG12)</f>
        <v>Other</v>
      </c>
      <c r="AA14" s="1" t="str">
        <f>'Survey Gizmo Raw Data'!AH12</f>
        <v>Aggregated rate for health plans</v>
      </c>
      <c r="AB14" s="1">
        <f>'Survey Gizmo Raw Data'!AJ12</f>
        <v>0</v>
      </c>
      <c r="AC14" s="1" t="str">
        <f>IF(AA14="Aggregated rate for health plans",'Survey Gizmo Raw Data'!AK12,IF(AA14="Aggregated rate for ACOs",'Survey Gizmo Raw Data'!AM12,IF(AA14="Aggregated rate for providers (e.g., primary care practices, hospitals)",'Survey Gizmo Raw Data'!AO12,"")))</f>
        <v>Statewide</v>
      </c>
      <c r="AD14" s="1" t="str">
        <f t="shared" si="29"/>
        <v/>
      </c>
      <c r="AE14" s="1" t="str">
        <f>IF(AC14="Sub-population of health plans",'Survey Gizmo Raw Data'!AL12,IF(AC14="Sub-population of ACOs",'Survey Gizmo Raw Data'!AN12,IF(AC14="Sub-population of providers",'Survey Gizmo Raw Data'!AP12,"")))</f>
        <v/>
      </c>
      <c r="AF14" s="1" t="str">
        <f>IF('Survey Gizmo Raw Data'!AQ12="","",'Survey Gizmo Raw Data'!AQ12&amp;",")</f>
        <v/>
      </c>
      <c r="AG14" s="1" t="str">
        <f>IF('Survey Gizmo Raw Data'!AR12="","",'Survey Gizmo Raw Data'!AR12&amp;",")</f>
        <v/>
      </c>
      <c r="AH14" s="1" t="str">
        <f>IF('Survey Gizmo Raw Data'!AS12="","",'Survey Gizmo Raw Data'!AS12&amp;",")</f>
        <v>Public reporting,</v>
      </c>
      <c r="AI14" s="1" t="str">
        <f t="shared" si="17"/>
        <v>Quality reporting (Improving patient safety and quality of care)</v>
      </c>
      <c r="AJ14" s="1" t="str">
        <f t="shared" si="18"/>
        <v>Quality reporting (Improving patient safety and quality of care)</v>
      </c>
      <c r="AK14" s="1" t="str">
        <f>IF('Survey Gizmo Raw Data'!AT12="","","Quality reporting")</f>
        <v>Quality reporting</v>
      </c>
      <c r="AL14" s="1" t="str">
        <f>IF('Survey Gizmo Raw Data'!AV12="","",'Survey Gizmo Raw Data'!AV12)</f>
        <v>Improving patient safety and quality of care</v>
      </c>
      <c r="AM14" s="1" t="str">
        <f t="shared" si="19"/>
        <v/>
      </c>
      <c r="AN14" s="1" t="str">
        <f t="shared" si="20"/>
        <v xml:space="preserve"> ()</v>
      </c>
      <c r="AO14" s="1" t="str">
        <f>IF('Survey Gizmo Raw Data'!AU12="","","Other")</f>
        <v/>
      </c>
      <c r="AP14" s="1" t="str">
        <f>IF('Survey Gizmo Raw Data'!AW12="","",'Survey Gizmo Raw Data'!AW12)</f>
        <v/>
      </c>
      <c r="AQ14" s="1" t="str">
        <f>'Survey Gizmo Raw Data'!AX12</f>
        <v>No</v>
      </c>
      <c r="AR14" s="1" t="str">
        <f>'Survey Gizmo Raw Data'!AY12</f>
        <v xml:space="preserve">September 2018 </v>
      </c>
      <c r="AS14" s="1">
        <f>'Survey Gizmo Raw Data'!AZ12</f>
        <v>0</v>
      </c>
      <c r="AT14" s="1">
        <f>'Survey Gizmo Raw Data'!BA12</f>
        <v>0</v>
      </c>
      <c r="AU14" s="1">
        <f>'Survey Gizmo Raw Data'!BB12</f>
        <v>0</v>
      </c>
      <c r="AV14" s="1">
        <f>'Survey Gizmo Raw Data'!BC12</f>
        <v>0</v>
      </c>
      <c r="AW14" s="3" t="e">
        <f t="shared" si="21"/>
        <v>#DIV/0!</v>
      </c>
      <c r="AX14" s="1" t="str">
        <f>IF('Survey Gizmo Raw Data'!BE12="","Did not submit data for a second performance period.",'Survey Gizmo Raw Data'!BE12)</f>
        <v>Did not submit data for a second performance period.</v>
      </c>
      <c r="AY14" s="1" t="str">
        <f>IF('Survey Gizmo Raw Data'!BF12="","Did not submit data for a second performance period.",'Survey Gizmo Raw Data'!BF12)</f>
        <v>Did not submit data for a second performance period.</v>
      </c>
      <c r="AZ14" s="1" t="str">
        <f>IF('Survey Gizmo Raw Data'!BG12="","Did not submit data for a second performance period.",'Survey Gizmo Raw Data'!BG12)</f>
        <v>Did not submit data for a second performance period.</v>
      </c>
      <c r="BA14" s="1" t="str">
        <f>IF('Survey Gizmo Raw Data'!BH12="","Did not submit data for a second performance period.",'Survey Gizmo Raw Data'!BH12)</f>
        <v>Did not submit data for a second performance period.</v>
      </c>
      <c r="BB14" s="3" t="str">
        <f t="shared" si="22"/>
        <v>Did not submit data for a second performance period.</v>
      </c>
      <c r="BC14" s="1" t="str">
        <f>IF('Survey Gizmo Raw Data'!BJ12="","Did not submit data for a third performance period.",'Survey Gizmo Raw Data'!BJ12)</f>
        <v>Did not submit data for a third performance period.</v>
      </c>
      <c r="BD14" s="1" t="str">
        <f>IF('Survey Gizmo Raw Data'!BK12="","Did not submit data for a third performance period.",'Survey Gizmo Raw Data'!BK12)</f>
        <v>Did not submit data for a third performance period.</v>
      </c>
      <c r="BE14" s="1" t="str">
        <f>IF('Survey Gizmo Raw Data'!BL12="","Did not submit data for a third performance period.",'Survey Gizmo Raw Data'!BL12)</f>
        <v>Did not submit data for a third performance period.</v>
      </c>
      <c r="BF14" s="1" t="str">
        <f>IF('Survey Gizmo Raw Data'!BM12="","Did not submit data for a third performance period.",'Survey Gizmo Raw Data'!BM12)</f>
        <v>Did not submit data for a third performance period.</v>
      </c>
      <c r="BG14" s="3" t="str">
        <f t="shared" si="23"/>
        <v>Did not submit data for a third performance period.</v>
      </c>
      <c r="BH14" s="3" t="str">
        <f t="shared" si="24"/>
        <v>Matthew Reuter (matthew.reuter@health.ny.gov)</v>
      </c>
      <c r="BI14" s="3" t="str">
        <f t="shared" si="25"/>
        <v>Matthew Reuter</v>
      </c>
      <c r="BJ14" s="1" t="str">
        <f>'Survey Gizmo Raw Data'!BN12</f>
        <v>Matthew</v>
      </c>
      <c r="BK14" s="1" t="str">
        <f>'Survey Gizmo Raw Data'!BO12</f>
        <v>Reuter</v>
      </c>
      <c r="BL14" s="1" t="str">
        <f>'Survey Gizmo Raw Data'!BP12</f>
        <v>Medicaid Program Advisor</v>
      </c>
      <c r="BM14" s="1" t="str">
        <f>'Survey Gizmo Raw Data'!BQ12</f>
        <v>NYS Department of Health</v>
      </c>
      <c r="BN14" s="1" t="str">
        <f>'Survey Gizmo Raw Data'!BR12</f>
        <v>NY</v>
      </c>
      <c r="BO14" s="1" t="str">
        <f>'Survey Gizmo Raw Data'!BS12</f>
        <v>matthew.reuter@health.ny.gov</v>
      </c>
      <c r="BP14" s="1" t="str">
        <f>'Survey Gizmo Raw Data'!BT12</f>
        <v>518 447 9269</v>
      </c>
      <c r="BQ14" s="3" t="str">
        <f t="shared" si="26"/>
        <v>Tamarra Smith (NYSQARR@health.ny.gov)</v>
      </c>
      <c r="BR14" s="3" t="str">
        <f t="shared" si="27"/>
        <v>Tamarra Smith (NYSQARR@health.ny.gov)</v>
      </c>
      <c r="BS14" s="3" t="str">
        <f t="shared" si="28"/>
        <v>Tamarra Smith</v>
      </c>
      <c r="BT14" s="1" t="str">
        <f>IF('Survey Gizmo Raw Data'!BU12="","",'Survey Gizmo Raw Data'!BU12)</f>
        <v>Tamarra</v>
      </c>
      <c r="BU14" s="1" t="str">
        <f>IF('Survey Gizmo Raw Data'!BV12="","",'Survey Gizmo Raw Data'!BV12)</f>
        <v>Smith</v>
      </c>
      <c r="BV14" s="1" t="str">
        <f>IF('Survey Gizmo Raw Data'!BW12="","",'Survey Gizmo Raw Data'!BW12)</f>
        <v>HPA 1</v>
      </c>
      <c r="BW14" s="1" t="str">
        <f>IF('Survey Gizmo Raw Data'!BX12="","",'Survey Gizmo Raw Data'!BX12)</f>
        <v>NYS Dept of Health</v>
      </c>
      <c r="BX14" s="1" t="str">
        <f>IF('Survey Gizmo Raw Data'!BY12="","",'Survey Gizmo Raw Data'!BY12)</f>
        <v>NY</v>
      </c>
      <c r="BY14" s="1" t="str">
        <f>IF('Survey Gizmo Raw Data'!BZ12="","",'Survey Gizmo Raw Data'!BZ12)</f>
        <v>NYSQARR@health.ny.gov</v>
      </c>
      <c r="BZ14" s="1" t="str">
        <f>IF('Survey Gizmo Raw Data'!CA12="","",'Survey Gizmo Raw Data'!CA12)</f>
        <v>518-474-4052</v>
      </c>
      <c r="CA14" s="1" t="str">
        <f>'Survey Gizmo Raw Data'!CB12</f>
        <v>Yes, it is okay to share with others.</v>
      </c>
      <c r="CB14" s="1">
        <f>'Survey Gizmo Raw Data'!CC12</f>
        <v>0</v>
      </c>
      <c r="CC14" s="1">
        <f>'Survey Gizmo Raw Data'!CD12</f>
        <v>0</v>
      </c>
    </row>
    <row r="15" spans="1:81" s="2" customFormat="1" ht="90" x14ac:dyDescent="0.25">
      <c r="A15" s="1">
        <f>'Survey Gizmo Raw Data'!A13</f>
        <v>73</v>
      </c>
      <c r="B15" s="1" t="str">
        <f>'Survey Gizmo Raw Data'!BR13</f>
        <v>NY</v>
      </c>
      <c r="C15" s="1" t="str">
        <f>'Survey Gizmo Raw Data'!BQ13</f>
        <v>NYS Department of Health</v>
      </c>
      <c r="D15" s="1" t="str">
        <f>'Survey Gizmo Raw Data'!K13</f>
        <v>No</v>
      </c>
      <c r="E15" s="35" t="str">
        <f>IF('Survey Gizmo Raw Data'!L13="","No NQF Number",'Survey Gizmo Raw Data'!L13)</f>
        <v>No NQF Number</v>
      </c>
      <c r="F15" s="1" t="str">
        <f>'Survey Gizmo Raw Data'!J13</f>
        <v>Risk-Adjusted Low Birth Weight</v>
      </c>
      <c r="G15" s="1" t="str">
        <f>'Survey Gizmo Raw Data'!M13</f>
        <v>Other</v>
      </c>
      <c r="H15" s="1" t="str">
        <f>'Survey Gizmo Raw Data'!O13</f>
        <v xml:space="preserve">New York State </v>
      </c>
      <c r="I15" s="1" t="str">
        <f>'Survey Gizmo Raw Data'!P13</f>
        <v>Other</v>
      </c>
      <c r="J15" s="1" t="str">
        <f>'Survey Gizmo Raw Data'!Q13</f>
        <v>Birth data submitted by health plans and the department's Vital Statistics birth file</v>
      </c>
      <c r="K15" s="1" t="str">
        <f t="shared" si="15"/>
        <v>Not applicable - measure is homegrown (0)</v>
      </c>
      <c r="L15" s="1" t="str">
        <f t="shared" si="16"/>
        <v>Not applicable - measure is homegrown (0)</v>
      </c>
      <c r="M15" s="1" t="str">
        <f>IF('Survey Gizmo Raw Data'!R13="No","No deviations from the measure steward",IF('Survey Gizmo Raw Data'!R13="Yes","Measure does deviate from the steward",'Survey Gizmo Raw Data'!R13))</f>
        <v>Not applicable - measure is homegrown</v>
      </c>
      <c r="N15" s="1">
        <f>'Survey Gizmo Raw Data'!S13</f>
        <v>0</v>
      </c>
      <c r="O15" s="1">
        <f>'Survey Gizmo Raw Data'!T13</f>
        <v>0</v>
      </c>
      <c r="P15" s="1" t="str">
        <f>IF('Survey Gizmo Raw Data'!U13="Yes",'Survey Gizmo Raw Data'!V13,'Survey Gizmo Raw Data'!W13)</f>
        <v>https://www.health.ny.gov/health_care/managed_care/qarrfull/qarr_2018/docs/qarr_specifications_manual.pdf</v>
      </c>
      <c r="Q15" s="1" t="str">
        <f>'Survey Gizmo Raw Data'!X13</f>
        <v>No</v>
      </c>
      <c r="R15" s="1">
        <f>'Survey Gizmo Raw Data'!Y13</f>
        <v>0</v>
      </c>
      <c r="S15" s="1">
        <f>'Survey Gizmo Raw Data'!Z13</f>
        <v>0</v>
      </c>
      <c r="T15" s="1">
        <f>'Survey Gizmo Raw Data'!AA13</f>
        <v>0</v>
      </c>
      <c r="U15" s="1">
        <f>'Survey Gizmo Raw Data'!AB13</f>
        <v>0</v>
      </c>
      <c r="V15" s="1" t="str">
        <f>IF('Survey Gizmo Raw Data'!AC13="","",'Survey Gizmo Raw Data'!AC13&amp;",")</f>
        <v>Medicaid,</v>
      </c>
      <c r="W15" s="1" t="str">
        <f>IF('Survey Gizmo Raw Data'!AD13="","",'Survey Gizmo Raw Data'!AD13&amp;",")</f>
        <v/>
      </c>
      <c r="X15" s="1" t="str">
        <f>IF('Survey Gizmo Raw Data'!AE13="","",'Survey Gizmo Raw Data'!AE13&amp;",")</f>
        <v>Commercial,</v>
      </c>
      <c r="Y15" s="1" t="str">
        <f>IF('Survey Gizmo Raw Data'!AF13="","",'Survey Gizmo Raw Data'!AF13&amp;",")</f>
        <v/>
      </c>
      <c r="Z15" s="1" t="str">
        <f>IF('Survey Gizmo Raw Data'!AG13="","",'Survey Gizmo Raw Data'!AG13)</f>
        <v>Other</v>
      </c>
      <c r="AA15" s="1" t="str">
        <f>'Survey Gizmo Raw Data'!AH13</f>
        <v>Aggregated rate for health plans</v>
      </c>
      <c r="AB15" s="1">
        <f>'Survey Gizmo Raw Data'!AJ13</f>
        <v>0</v>
      </c>
      <c r="AC15" s="1" t="str">
        <f>IF(AA15="Aggregated rate for health plans",'Survey Gizmo Raw Data'!AK13,IF(AA15="Aggregated rate for ACOs",'Survey Gizmo Raw Data'!AM13,IF(AA15="Aggregated rate for providers (e.g., primary care practices, hospitals)",'Survey Gizmo Raw Data'!AO13,"")))</f>
        <v>Statewide</v>
      </c>
      <c r="AD15" s="1" t="str">
        <f t="shared" si="29"/>
        <v/>
      </c>
      <c r="AE15" s="1" t="str">
        <f>IF(AC15="Sub-population of health plans",'Survey Gizmo Raw Data'!AL13,IF(AC15="Sub-population of ACOs",'Survey Gizmo Raw Data'!AN13,IF(AC15="Sub-population of providers",'Survey Gizmo Raw Data'!AP13,"")))</f>
        <v/>
      </c>
      <c r="AF15" s="1" t="str">
        <f>IF('Survey Gizmo Raw Data'!AQ13="","",'Survey Gizmo Raw Data'!AQ13&amp;",")</f>
        <v/>
      </c>
      <c r="AG15" s="1" t="str">
        <f>IF('Survey Gizmo Raw Data'!AR13="","",'Survey Gizmo Raw Data'!AR13&amp;",")</f>
        <v/>
      </c>
      <c r="AH15" s="1" t="str">
        <f>IF('Survey Gizmo Raw Data'!AS13="","",'Survey Gizmo Raw Data'!AS13&amp;",")</f>
        <v>Public reporting,</v>
      </c>
      <c r="AI15" s="1" t="str">
        <f t="shared" si="17"/>
        <v>Quality reporting (Improving patient safety and quality of care)</v>
      </c>
      <c r="AJ15" s="1" t="str">
        <f t="shared" si="18"/>
        <v>Quality reporting (Improving patient safety and quality of care)</v>
      </c>
      <c r="AK15" s="1" t="str">
        <f>IF('Survey Gizmo Raw Data'!AT13="","","Quality reporting")</f>
        <v>Quality reporting</v>
      </c>
      <c r="AL15" s="1" t="str">
        <f>IF('Survey Gizmo Raw Data'!AV13="","",'Survey Gizmo Raw Data'!AV13)</f>
        <v>Improving patient safety and quality of care</v>
      </c>
      <c r="AM15" s="1" t="str">
        <f t="shared" si="19"/>
        <v/>
      </c>
      <c r="AN15" s="1" t="str">
        <f t="shared" si="20"/>
        <v xml:space="preserve"> ()</v>
      </c>
      <c r="AO15" s="1" t="str">
        <f>IF('Survey Gizmo Raw Data'!AU13="","","Other")</f>
        <v/>
      </c>
      <c r="AP15" s="1" t="str">
        <f>IF('Survey Gizmo Raw Data'!AW13="","",'Survey Gizmo Raw Data'!AW13)</f>
        <v/>
      </c>
      <c r="AQ15" s="1" t="str">
        <f>'Survey Gizmo Raw Data'!AX13</f>
        <v>No</v>
      </c>
      <c r="AR15" s="1" t="str">
        <f>'Survey Gizmo Raw Data'!AY13</f>
        <v xml:space="preserve">September 2018 </v>
      </c>
      <c r="AS15" s="1">
        <f>'Survey Gizmo Raw Data'!AZ13</f>
        <v>0</v>
      </c>
      <c r="AT15" s="1">
        <f>'Survey Gizmo Raw Data'!BA13</f>
        <v>0</v>
      </c>
      <c r="AU15" s="1">
        <f>'Survey Gizmo Raw Data'!BB13</f>
        <v>0</v>
      </c>
      <c r="AV15" s="1">
        <f>'Survey Gizmo Raw Data'!BC13</f>
        <v>0</v>
      </c>
      <c r="AW15" s="3" t="e">
        <f t="shared" si="21"/>
        <v>#DIV/0!</v>
      </c>
      <c r="AX15" s="1" t="str">
        <f>IF('Survey Gizmo Raw Data'!BE13="","Did not submit data for a second performance period.",'Survey Gizmo Raw Data'!BE13)</f>
        <v>Did not submit data for a second performance period.</v>
      </c>
      <c r="AY15" s="1" t="str">
        <f>IF('Survey Gizmo Raw Data'!BF13="","Did not submit data for a second performance period.",'Survey Gizmo Raw Data'!BF13)</f>
        <v>Did not submit data for a second performance period.</v>
      </c>
      <c r="AZ15" s="1" t="str">
        <f>IF('Survey Gizmo Raw Data'!BG13="","Did not submit data for a second performance period.",'Survey Gizmo Raw Data'!BG13)</f>
        <v>Did not submit data for a second performance period.</v>
      </c>
      <c r="BA15" s="1" t="str">
        <f>IF('Survey Gizmo Raw Data'!BH13="","Did not submit data for a second performance period.",'Survey Gizmo Raw Data'!BH13)</f>
        <v>Did not submit data for a second performance period.</v>
      </c>
      <c r="BB15" s="3" t="str">
        <f t="shared" si="22"/>
        <v>Did not submit data for a second performance period.</v>
      </c>
      <c r="BC15" s="1" t="str">
        <f>IF('Survey Gizmo Raw Data'!BJ13="","Did not submit data for a third performance period.",'Survey Gizmo Raw Data'!BJ13)</f>
        <v>Did not submit data for a third performance period.</v>
      </c>
      <c r="BD15" s="1" t="str">
        <f>IF('Survey Gizmo Raw Data'!BK13="","Did not submit data for a third performance period.",'Survey Gizmo Raw Data'!BK13)</f>
        <v>Did not submit data for a third performance period.</v>
      </c>
      <c r="BE15" s="1" t="str">
        <f>IF('Survey Gizmo Raw Data'!BL13="","Did not submit data for a third performance period.",'Survey Gizmo Raw Data'!BL13)</f>
        <v>Did not submit data for a third performance period.</v>
      </c>
      <c r="BF15" s="1" t="str">
        <f>IF('Survey Gizmo Raw Data'!BM13="","Did not submit data for a third performance period.",'Survey Gizmo Raw Data'!BM13)</f>
        <v>Did not submit data for a third performance period.</v>
      </c>
      <c r="BG15" s="3" t="str">
        <f t="shared" si="23"/>
        <v>Did not submit data for a third performance period.</v>
      </c>
      <c r="BH15" s="3" t="str">
        <f t="shared" si="24"/>
        <v>Matthew Reuter (matthew.reuter@health.ny.gov)</v>
      </c>
      <c r="BI15" s="3" t="str">
        <f t="shared" si="25"/>
        <v>Matthew Reuter</v>
      </c>
      <c r="BJ15" s="1" t="str">
        <f>'Survey Gizmo Raw Data'!BN13</f>
        <v>Matthew</v>
      </c>
      <c r="BK15" s="1" t="str">
        <f>'Survey Gizmo Raw Data'!BO13</f>
        <v>Reuter</v>
      </c>
      <c r="BL15" s="1" t="str">
        <f>'Survey Gizmo Raw Data'!BP13</f>
        <v>Medicaid Program Advisor</v>
      </c>
      <c r="BM15" s="1" t="str">
        <f>'Survey Gizmo Raw Data'!BQ13</f>
        <v>NYS Department of Health</v>
      </c>
      <c r="BN15" s="1" t="str">
        <f>'Survey Gizmo Raw Data'!BR13</f>
        <v>NY</v>
      </c>
      <c r="BO15" s="1" t="str">
        <f>'Survey Gizmo Raw Data'!BS13</f>
        <v>matthew.reuter@health.ny.gov</v>
      </c>
      <c r="BP15" s="1" t="str">
        <f>'Survey Gizmo Raw Data'!BT13</f>
        <v>518 447 9269</v>
      </c>
      <c r="BQ15" s="3" t="str">
        <f t="shared" si="26"/>
        <v>Tamarra Smith (NYSQARR@health.ny.gov)</v>
      </c>
      <c r="BR15" s="3" t="str">
        <f t="shared" si="27"/>
        <v>Tamarra Smith (NYSQARR@health.ny.gov)</v>
      </c>
      <c r="BS15" s="3" t="str">
        <f t="shared" si="28"/>
        <v>Tamarra Smith</v>
      </c>
      <c r="BT15" s="1" t="str">
        <f>IF('Survey Gizmo Raw Data'!BU13="","",'Survey Gizmo Raw Data'!BU13)</f>
        <v>Tamarra</v>
      </c>
      <c r="BU15" s="1" t="str">
        <f>IF('Survey Gizmo Raw Data'!BV13="","",'Survey Gizmo Raw Data'!BV13)</f>
        <v>Smith</v>
      </c>
      <c r="BV15" s="1" t="str">
        <f>IF('Survey Gizmo Raw Data'!BW13="","",'Survey Gizmo Raw Data'!BW13)</f>
        <v>HPA 1</v>
      </c>
      <c r="BW15" s="1" t="str">
        <f>IF('Survey Gizmo Raw Data'!BX13="","",'Survey Gizmo Raw Data'!BX13)</f>
        <v>NYS Dept of Health</v>
      </c>
      <c r="BX15" s="1" t="str">
        <f>IF('Survey Gizmo Raw Data'!BY13="","",'Survey Gizmo Raw Data'!BY13)</f>
        <v>NY</v>
      </c>
      <c r="BY15" s="1" t="str">
        <f>IF('Survey Gizmo Raw Data'!BZ13="","",'Survey Gizmo Raw Data'!BZ13)</f>
        <v>NYSQARR@health.ny.gov</v>
      </c>
      <c r="BZ15" s="1" t="str">
        <f>IF('Survey Gizmo Raw Data'!CA13="","",'Survey Gizmo Raw Data'!CA13)</f>
        <v>518-474-4052</v>
      </c>
      <c r="CA15" s="1" t="str">
        <f>'Survey Gizmo Raw Data'!CB13</f>
        <v>Yes, it is okay to share with others.</v>
      </c>
      <c r="CB15" s="1">
        <f>'Survey Gizmo Raw Data'!CC13</f>
        <v>0</v>
      </c>
      <c r="CC15" s="1">
        <f>'Survey Gizmo Raw Data'!CD13</f>
        <v>0</v>
      </c>
    </row>
    <row r="16" spans="1:81" s="2" customFormat="1" ht="90" x14ac:dyDescent="0.25">
      <c r="A16" s="1">
        <f>'Survey Gizmo Raw Data'!A14</f>
        <v>74</v>
      </c>
      <c r="B16" s="1" t="str">
        <f>'Survey Gizmo Raw Data'!BR14</f>
        <v>NY</v>
      </c>
      <c r="C16" s="1" t="str">
        <f>'Survey Gizmo Raw Data'!BQ14</f>
        <v>NYS Department of Health</v>
      </c>
      <c r="D16" s="1" t="str">
        <f>'Survey Gizmo Raw Data'!K14</f>
        <v>No</v>
      </c>
      <c r="E16" s="35" t="str">
        <f>IF('Survey Gizmo Raw Data'!L14="","No NQF Number",'Survey Gizmo Raw Data'!L14)</f>
        <v>No NQF Number</v>
      </c>
      <c r="F16" s="1" t="str">
        <f>'Survey Gizmo Raw Data'!J14</f>
        <v>Vaginal Births after Cesarean Section</v>
      </c>
      <c r="G16" s="1" t="str">
        <f>'Survey Gizmo Raw Data'!M14</f>
        <v>Other</v>
      </c>
      <c r="H16" s="1" t="str">
        <f>'Survey Gizmo Raw Data'!O14</f>
        <v xml:space="preserve">New York State </v>
      </c>
      <c r="I16" s="1" t="str">
        <f>'Survey Gizmo Raw Data'!P14</f>
        <v>Other</v>
      </c>
      <c r="J16" s="1" t="str">
        <f>'Survey Gizmo Raw Data'!Q14</f>
        <v>Birth data submitted by health plans and the department's Vital Statistics birth file</v>
      </c>
      <c r="K16" s="1" t="str">
        <f t="shared" si="15"/>
        <v>Not applicable - measure is homegrown (0)</v>
      </c>
      <c r="L16" s="1" t="str">
        <f t="shared" si="16"/>
        <v>Not applicable - measure is homegrown (0)</v>
      </c>
      <c r="M16" s="1" t="str">
        <f>IF('Survey Gizmo Raw Data'!R14="No","No deviations from the measure steward",IF('Survey Gizmo Raw Data'!R14="Yes","Measure does deviate from the steward",'Survey Gizmo Raw Data'!R14))</f>
        <v>Not applicable - measure is homegrown</v>
      </c>
      <c r="N16" s="1">
        <f>'Survey Gizmo Raw Data'!S14</f>
        <v>0</v>
      </c>
      <c r="O16" s="1">
        <f>'Survey Gizmo Raw Data'!T14</f>
        <v>0</v>
      </c>
      <c r="P16" s="1" t="str">
        <f>IF('Survey Gizmo Raw Data'!U14="Yes",'Survey Gizmo Raw Data'!V14,'Survey Gizmo Raw Data'!W14)</f>
        <v>https://www.health.ny.gov/health_care/managed_care/qarrfull/qarr_2018/docs/qarr_specifications_manual.pdf</v>
      </c>
      <c r="Q16" s="1" t="str">
        <f>'Survey Gizmo Raw Data'!X14</f>
        <v>No</v>
      </c>
      <c r="R16" s="1">
        <f>'Survey Gizmo Raw Data'!Y14</f>
        <v>0</v>
      </c>
      <c r="S16" s="1">
        <f>'Survey Gizmo Raw Data'!Z14</f>
        <v>0</v>
      </c>
      <c r="T16" s="1">
        <f>'Survey Gizmo Raw Data'!AA14</f>
        <v>0</v>
      </c>
      <c r="U16" s="1">
        <f>'Survey Gizmo Raw Data'!AB14</f>
        <v>0</v>
      </c>
      <c r="V16" s="1" t="str">
        <f>IF('Survey Gizmo Raw Data'!AC14="","",'Survey Gizmo Raw Data'!AC14&amp;",")</f>
        <v>Medicaid,</v>
      </c>
      <c r="W16" s="1" t="str">
        <f>IF('Survey Gizmo Raw Data'!AD14="","",'Survey Gizmo Raw Data'!AD14&amp;",")</f>
        <v/>
      </c>
      <c r="X16" s="1" t="str">
        <f>IF('Survey Gizmo Raw Data'!AE14="","",'Survey Gizmo Raw Data'!AE14&amp;",")</f>
        <v>Commercial,</v>
      </c>
      <c r="Y16" s="1" t="str">
        <f>IF('Survey Gizmo Raw Data'!AF14="","",'Survey Gizmo Raw Data'!AF14&amp;",")</f>
        <v/>
      </c>
      <c r="Z16" s="1" t="str">
        <f>IF('Survey Gizmo Raw Data'!AG14="","",'Survey Gizmo Raw Data'!AG14)</f>
        <v>Other</v>
      </c>
      <c r="AA16" s="1" t="str">
        <f>'Survey Gizmo Raw Data'!AH14</f>
        <v>Aggregated rate for health plans</v>
      </c>
      <c r="AB16" s="1">
        <f>'Survey Gizmo Raw Data'!AJ14</f>
        <v>0</v>
      </c>
      <c r="AC16" s="1" t="str">
        <f>IF(AA16="Aggregated rate for health plans",'Survey Gizmo Raw Data'!AK14,IF(AA16="Aggregated rate for ACOs",'Survey Gizmo Raw Data'!AM14,IF(AA16="Aggregated rate for providers (e.g., primary care practices, hospitals)",'Survey Gizmo Raw Data'!AO14,"")))</f>
        <v>Statewide</v>
      </c>
      <c r="AD16" s="1" t="str">
        <f t="shared" si="29"/>
        <v/>
      </c>
      <c r="AE16" s="1" t="str">
        <f>IF(AC16="Sub-population of health plans",'Survey Gizmo Raw Data'!AL14,IF(AC16="Sub-population of ACOs",'Survey Gizmo Raw Data'!AN14,IF(AC16="Sub-population of providers",'Survey Gizmo Raw Data'!AP14,"")))</f>
        <v/>
      </c>
      <c r="AF16" s="1" t="str">
        <f>IF('Survey Gizmo Raw Data'!AQ14="","",'Survey Gizmo Raw Data'!AQ14&amp;",")</f>
        <v/>
      </c>
      <c r="AG16" s="1" t="str">
        <f>IF('Survey Gizmo Raw Data'!AR14="","",'Survey Gizmo Raw Data'!AR14&amp;",")</f>
        <v/>
      </c>
      <c r="AH16" s="1" t="str">
        <f>IF('Survey Gizmo Raw Data'!AS14="","",'Survey Gizmo Raw Data'!AS14&amp;",")</f>
        <v>Public reporting,</v>
      </c>
      <c r="AI16" s="1" t="str">
        <f t="shared" si="17"/>
        <v>Quality reporting (Improving patient safety and quality of care)</v>
      </c>
      <c r="AJ16" s="1" t="str">
        <f t="shared" si="18"/>
        <v>Quality reporting (Improving patient safety and quality of care)</v>
      </c>
      <c r="AK16" s="1" t="str">
        <f>IF('Survey Gizmo Raw Data'!AT14="","","Quality reporting")</f>
        <v>Quality reporting</v>
      </c>
      <c r="AL16" s="1" t="str">
        <f>IF('Survey Gizmo Raw Data'!AV14="","",'Survey Gizmo Raw Data'!AV14)</f>
        <v>Improving patient safety and quality of care</v>
      </c>
      <c r="AM16" s="1" t="str">
        <f t="shared" si="19"/>
        <v/>
      </c>
      <c r="AN16" s="1" t="str">
        <f t="shared" si="20"/>
        <v xml:space="preserve"> ()</v>
      </c>
      <c r="AO16" s="1" t="str">
        <f>IF('Survey Gizmo Raw Data'!AU14="","","Other")</f>
        <v/>
      </c>
      <c r="AP16" s="1" t="str">
        <f>IF('Survey Gizmo Raw Data'!AW14="","",'Survey Gizmo Raw Data'!AW14)</f>
        <v/>
      </c>
      <c r="AQ16" s="1" t="str">
        <f>'Survey Gizmo Raw Data'!AX14</f>
        <v>No</v>
      </c>
      <c r="AR16" s="1" t="str">
        <f>'Survey Gizmo Raw Data'!AY14</f>
        <v xml:space="preserve">September 2018 </v>
      </c>
      <c r="AS16" s="1">
        <f>'Survey Gizmo Raw Data'!AZ14</f>
        <v>0</v>
      </c>
      <c r="AT16" s="1">
        <f>'Survey Gizmo Raw Data'!BA14</f>
        <v>0</v>
      </c>
      <c r="AU16" s="1">
        <f>'Survey Gizmo Raw Data'!BB14</f>
        <v>0</v>
      </c>
      <c r="AV16" s="1">
        <f>'Survey Gizmo Raw Data'!BC14</f>
        <v>0</v>
      </c>
      <c r="AW16" s="3" t="e">
        <f t="shared" si="21"/>
        <v>#DIV/0!</v>
      </c>
      <c r="AX16" s="1" t="str">
        <f>IF('Survey Gizmo Raw Data'!BE14="","Did not submit data for a second performance period.",'Survey Gizmo Raw Data'!BE14)</f>
        <v>Did not submit data for a second performance period.</v>
      </c>
      <c r="AY16" s="1" t="str">
        <f>IF('Survey Gizmo Raw Data'!BF14="","Did not submit data for a second performance period.",'Survey Gizmo Raw Data'!BF14)</f>
        <v>Did not submit data for a second performance period.</v>
      </c>
      <c r="AZ16" s="1" t="str">
        <f>IF('Survey Gizmo Raw Data'!BG14="","Did not submit data for a second performance period.",'Survey Gizmo Raw Data'!BG14)</f>
        <v>Did not submit data for a second performance period.</v>
      </c>
      <c r="BA16" s="1" t="str">
        <f>IF('Survey Gizmo Raw Data'!BH14="","Did not submit data for a second performance period.",'Survey Gizmo Raw Data'!BH14)</f>
        <v>Did not submit data for a second performance period.</v>
      </c>
      <c r="BB16" s="3" t="str">
        <f t="shared" si="22"/>
        <v>Did not submit data for a second performance period.</v>
      </c>
      <c r="BC16" s="1" t="str">
        <f>IF('Survey Gizmo Raw Data'!BJ14="","Did not submit data for a third performance period.",'Survey Gizmo Raw Data'!BJ14)</f>
        <v>Did not submit data for a third performance period.</v>
      </c>
      <c r="BD16" s="1" t="str">
        <f>IF('Survey Gizmo Raw Data'!BK14="","Did not submit data for a third performance period.",'Survey Gizmo Raw Data'!BK14)</f>
        <v>Did not submit data for a third performance period.</v>
      </c>
      <c r="BE16" s="1" t="str">
        <f>IF('Survey Gizmo Raw Data'!BL14="","Did not submit data for a third performance period.",'Survey Gizmo Raw Data'!BL14)</f>
        <v>Did not submit data for a third performance period.</v>
      </c>
      <c r="BF16" s="1" t="str">
        <f>IF('Survey Gizmo Raw Data'!BM14="","Did not submit data for a third performance period.",'Survey Gizmo Raw Data'!BM14)</f>
        <v>Did not submit data for a third performance period.</v>
      </c>
      <c r="BG16" s="3" t="str">
        <f t="shared" si="23"/>
        <v>Did not submit data for a third performance period.</v>
      </c>
      <c r="BH16" s="3" t="str">
        <f t="shared" si="24"/>
        <v>Matthew Reuter (matthew.reuter@health.ny.gov)</v>
      </c>
      <c r="BI16" s="3" t="str">
        <f t="shared" si="25"/>
        <v>Matthew Reuter</v>
      </c>
      <c r="BJ16" s="1" t="str">
        <f>'Survey Gizmo Raw Data'!BN14</f>
        <v>Matthew</v>
      </c>
      <c r="BK16" s="1" t="str">
        <f>'Survey Gizmo Raw Data'!BO14</f>
        <v>Reuter</v>
      </c>
      <c r="BL16" s="1" t="str">
        <f>'Survey Gizmo Raw Data'!BP14</f>
        <v>Medicaid Program Advisor</v>
      </c>
      <c r="BM16" s="1" t="str">
        <f>'Survey Gizmo Raw Data'!BQ14</f>
        <v>NYS Department of Health</v>
      </c>
      <c r="BN16" s="1" t="str">
        <f>'Survey Gizmo Raw Data'!BR14</f>
        <v>NY</v>
      </c>
      <c r="BO16" s="1" t="str">
        <f>'Survey Gizmo Raw Data'!BS14</f>
        <v>matthew.reuter@health.ny.gov</v>
      </c>
      <c r="BP16" s="1" t="str">
        <f>'Survey Gizmo Raw Data'!BT14</f>
        <v>518 447 9269</v>
      </c>
      <c r="BQ16" s="3" t="str">
        <f t="shared" si="26"/>
        <v>Tamarra Smith (NYSQARR@health.ny.gov)</v>
      </c>
      <c r="BR16" s="3" t="str">
        <f t="shared" si="27"/>
        <v>Tamarra Smith (NYSQARR@health.ny.gov)</v>
      </c>
      <c r="BS16" s="3" t="str">
        <f t="shared" si="28"/>
        <v>Tamarra Smith</v>
      </c>
      <c r="BT16" s="1" t="str">
        <f>IF('Survey Gizmo Raw Data'!BU14="","",'Survey Gizmo Raw Data'!BU14)</f>
        <v>Tamarra</v>
      </c>
      <c r="BU16" s="1" t="str">
        <f>IF('Survey Gizmo Raw Data'!BV14="","",'Survey Gizmo Raw Data'!BV14)</f>
        <v>Smith</v>
      </c>
      <c r="BV16" s="1" t="str">
        <f>IF('Survey Gizmo Raw Data'!BW14="","",'Survey Gizmo Raw Data'!BW14)</f>
        <v>HPA1</v>
      </c>
      <c r="BW16" s="1" t="str">
        <f>IF('Survey Gizmo Raw Data'!BX14="","",'Survey Gizmo Raw Data'!BX14)</f>
        <v>NYS Dept of Health</v>
      </c>
      <c r="BX16" s="1" t="str">
        <f>IF('Survey Gizmo Raw Data'!BY14="","",'Survey Gizmo Raw Data'!BY14)</f>
        <v>NY</v>
      </c>
      <c r="BY16" s="1" t="str">
        <f>IF('Survey Gizmo Raw Data'!BZ14="","",'Survey Gizmo Raw Data'!BZ14)</f>
        <v>NYSQARR@health.ny.gov</v>
      </c>
      <c r="BZ16" s="1" t="str">
        <f>IF('Survey Gizmo Raw Data'!CA14="","",'Survey Gizmo Raw Data'!CA14)</f>
        <v>518-474-4052</v>
      </c>
      <c r="CA16" s="1" t="str">
        <f>'Survey Gizmo Raw Data'!CB14</f>
        <v>Yes, it is okay to share with others.</v>
      </c>
      <c r="CB16" s="1">
        <f>'Survey Gizmo Raw Data'!CC14</f>
        <v>0</v>
      </c>
      <c r="CC16" s="1">
        <f>'Survey Gizmo Raw Data'!CD14</f>
        <v>0</v>
      </c>
    </row>
    <row r="17" spans="1:81" s="2" customFormat="1" ht="150" x14ac:dyDescent="0.25">
      <c r="A17" s="1">
        <f>'Survey Gizmo Raw Data'!A15</f>
        <v>76</v>
      </c>
      <c r="B17" s="1" t="str">
        <f>'Survey Gizmo Raw Data'!BR15</f>
        <v>MA</v>
      </c>
      <c r="C17" s="1" t="str">
        <f>'Survey Gizmo Raw Data'!BQ15</f>
        <v>MassHealth Office of Clinical Affairs</v>
      </c>
      <c r="D17" s="1" t="str">
        <f>'Survey Gizmo Raw Data'!K15</f>
        <v>Yes</v>
      </c>
      <c r="E17" s="35">
        <f>IF('Survey Gizmo Raw Data'!L15="","No NQF Number",'Survey Gizmo Raw Data'!L15)</f>
        <v>2517</v>
      </c>
      <c r="F17" s="1" t="str">
        <f>'Survey Gizmo Raw Data'!J15</f>
        <v>Oral Health Evaluation</v>
      </c>
      <c r="G17" s="1" t="str">
        <f>'Survey Gizmo Raw Data'!M15</f>
        <v>Other</v>
      </c>
      <c r="H17" s="1" t="str">
        <f>'Survey Gizmo Raw Data'!O15</f>
        <v>Dental Quality Alliance</v>
      </c>
      <c r="I17" s="1" t="str">
        <f>'Survey Gizmo Raw Data'!P15</f>
        <v>Other</v>
      </c>
      <c r="J17" s="1" t="str">
        <f>'Survey Gizmo Raw Data'!Q15</f>
        <v>Claims</v>
      </c>
      <c r="K17" s="1" t="str">
        <f t="shared" ref="K17:K38" si="30">M17&amp;" ("&amp;O17&amp;")"</f>
        <v>No deviations from the measure steward (0)</v>
      </c>
      <c r="L17" s="1" t="str">
        <f t="shared" ref="L17:L38" si="31">M17&amp;" ("&amp;N17&amp;")"</f>
        <v>No deviations from the measure steward (2018)</v>
      </c>
      <c r="M17" s="1" t="str">
        <f>IF('Survey Gizmo Raw Data'!R15="No","No deviations from the measure steward",IF('Survey Gizmo Raw Data'!R15="Yes","Measure does deviate from the steward",'Survey Gizmo Raw Data'!R15))</f>
        <v>No deviations from the measure steward</v>
      </c>
      <c r="N17" s="1">
        <f>'Survey Gizmo Raw Data'!S15</f>
        <v>2018</v>
      </c>
      <c r="O17" s="1">
        <f>'Survey Gizmo Raw Data'!T15</f>
        <v>0</v>
      </c>
      <c r="P17" s="1">
        <f>IF('Survey Gizmo Raw Data'!U15="Yes",'Survey Gizmo Raw Data'!V15,'Survey Gizmo Raw Data'!W15)</f>
        <v>0</v>
      </c>
      <c r="Q17" s="1" t="str">
        <f>'Survey Gizmo Raw Data'!X15</f>
        <v>No</v>
      </c>
      <c r="R17" s="1">
        <f>'Survey Gizmo Raw Data'!Y15</f>
        <v>0</v>
      </c>
      <c r="S17" s="1">
        <f>'Survey Gizmo Raw Data'!Z15</f>
        <v>0</v>
      </c>
      <c r="T17" s="1">
        <f>'Survey Gizmo Raw Data'!AA15</f>
        <v>0</v>
      </c>
      <c r="U17" s="1">
        <f>'Survey Gizmo Raw Data'!AB15</f>
        <v>0</v>
      </c>
      <c r="V17" s="1" t="str">
        <f>IF('Survey Gizmo Raw Data'!AC15="","",'Survey Gizmo Raw Data'!AC15)</f>
        <v>Medicaid</v>
      </c>
      <c r="W17" s="1" t="str">
        <f>IF('Survey Gizmo Raw Data'!AD15="","",'Survey Gizmo Raw Data'!AD15&amp;",")</f>
        <v/>
      </c>
      <c r="X17" s="1" t="str">
        <f>IF('Survey Gizmo Raw Data'!AE15="","",'Survey Gizmo Raw Data'!AE15&amp;",")</f>
        <v/>
      </c>
      <c r="Y17" s="1" t="str">
        <f>IF('Survey Gizmo Raw Data'!AF15="","",'Survey Gizmo Raw Data'!AF15&amp;",")</f>
        <v/>
      </c>
      <c r="Z17" s="1" t="str">
        <f>IF('Survey Gizmo Raw Data'!AG15="","",'Survey Gizmo Raw Data'!AG15&amp;",")</f>
        <v/>
      </c>
      <c r="AA17" s="1" t="str">
        <f>'Survey Gizmo Raw Data'!AH15</f>
        <v>Other</v>
      </c>
      <c r="AB17" s="1" t="str">
        <f>'Survey Gizmo Raw Data'!AJ15</f>
        <v>TBD</v>
      </c>
      <c r="AC17" s="1" t="str">
        <f>IF(AA17="Aggregated rate for health plans",'Survey Gizmo Raw Data'!AK15,IF(AA17="Aggregated rate for ACOs",'Survey Gizmo Raw Data'!AM15,IF(AA17="Aggregated rate for providers (e.g., primary care practices, hospitals)",'Survey Gizmo Raw Data'!AO15,"")))</f>
        <v/>
      </c>
      <c r="AD17" s="1" t="str">
        <f t="shared" si="29"/>
        <v/>
      </c>
      <c r="AE17" s="1" t="str">
        <f>IF(AC17="Sub-population of health plans",'Survey Gizmo Raw Data'!AL15,IF(AC17="Sub-population of ACOs",'Survey Gizmo Raw Data'!AN15,IF(AC17="Sub-population of providers",'Survey Gizmo Raw Data'!AP15,"")))</f>
        <v/>
      </c>
      <c r="AF17" s="1" t="str">
        <f>IF('Survey Gizmo Raw Data'!AQ15="","",'Survey Gizmo Raw Data'!AQ15&amp;",")</f>
        <v>Payment (financial incentive or disincentive),</v>
      </c>
      <c r="AG17" s="1" t="str">
        <f>IF('Survey Gizmo Raw Data'!AR15="","",'Survey Gizmo Raw Data'!AR15&amp;",")</f>
        <v>Contractual performance monitoring without financial implications,</v>
      </c>
      <c r="AH17" s="1" t="str">
        <f>IF('Survey Gizmo Raw Data'!AS15="","",'Survey Gizmo Raw Data'!AS15)</f>
        <v>Public reporting</v>
      </c>
      <c r="AI17" s="1" t="str">
        <f t="shared" si="17"/>
        <v/>
      </c>
      <c r="AJ17" s="1" t="str">
        <f t="shared" ref="AJ17:AJ38" si="32">AK17&amp;" ("&amp;AL17&amp;"),"</f>
        <v xml:space="preserve"> (),</v>
      </c>
      <c r="AK17" s="1" t="str">
        <f>IF('Survey Gizmo Raw Data'!AT15="","","Quality reporting")</f>
        <v/>
      </c>
      <c r="AL17" s="1" t="str">
        <f>IF('Survey Gizmo Raw Data'!AV15="","",'Survey Gizmo Raw Data'!AV15)</f>
        <v/>
      </c>
      <c r="AM17" s="1" t="str">
        <f t="shared" si="19"/>
        <v/>
      </c>
      <c r="AN17" s="1" t="str">
        <f t="shared" ref="AN17:AN38" si="33">AO17&amp;" ("&amp;AP17&amp;")"</f>
        <v xml:space="preserve"> ()</v>
      </c>
      <c r="AO17" s="1" t="str">
        <f>IF('Survey Gizmo Raw Data'!AU15="","","Other")</f>
        <v/>
      </c>
      <c r="AP17" s="1" t="str">
        <f>IF('Survey Gizmo Raw Data'!AW15="","",'Survey Gizmo Raw Data'!AW15)</f>
        <v/>
      </c>
      <c r="AQ17" s="1" t="str">
        <f>'Survey Gizmo Raw Data'!AX15</f>
        <v>No</v>
      </c>
      <c r="AR17" s="1" t="str">
        <f>'Survey Gizmo Raw Data'!AY15</f>
        <v>TBD - measure results anticipated in late 2019.</v>
      </c>
      <c r="AS17" s="1">
        <f>'Survey Gizmo Raw Data'!AZ15</f>
        <v>0</v>
      </c>
      <c r="AT17" s="1">
        <f>'Survey Gizmo Raw Data'!BA15</f>
        <v>0</v>
      </c>
      <c r="AU17" s="1">
        <f>'Survey Gizmo Raw Data'!BB15</f>
        <v>0</v>
      </c>
      <c r="AV17" s="1">
        <f>'Survey Gizmo Raw Data'!BC15</f>
        <v>0</v>
      </c>
      <c r="AW17" s="3" t="e">
        <f t="shared" ref="AW17:AW38" si="34">AU17/AV17</f>
        <v>#DIV/0!</v>
      </c>
      <c r="AX17" s="1" t="str">
        <f>IF('Survey Gizmo Raw Data'!BE15="","Did not submit data for a second performance period.",'Survey Gizmo Raw Data'!BE15)</f>
        <v>Did not submit data for a second performance period.</v>
      </c>
      <c r="AY17" s="1" t="str">
        <f>IF('Survey Gizmo Raw Data'!BF15="","Did not submit data for a second performance period.",'Survey Gizmo Raw Data'!BF15)</f>
        <v>Did not submit data for a second performance period.</v>
      </c>
      <c r="AZ17" s="1" t="str">
        <f>IF('Survey Gizmo Raw Data'!BG15="","Did not submit data for a second performance period.",'Survey Gizmo Raw Data'!BG15)</f>
        <v>Did not submit data for a second performance period.</v>
      </c>
      <c r="BA17" s="1" t="str">
        <f>IF('Survey Gizmo Raw Data'!BH15="","Did not submit data for a second performance period.",'Survey Gizmo Raw Data'!BH15)</f>
        <v>Did not submit data for a second performance period.</v>
      </c>
      <c r="BB17" s="3" t="str">
        <f t="shared" ref="BB17:BB38" si="35">IF(BA17="Did not submit data for a second performance period.","Did not submit data for a second performance period.",AZ17/BA17)</f>
        <v>Did not submit data for a second performance period.</v>
      </c>
      <c r="BC17" s="1" t="str">
        <f>IF('Survey Gizmo Raw Data'!BJ15="","Did not submit data for a third performance period.",'Survey Gizmo Raw Data'!BJ15)</f>
        <v>Did not submit data for a third performance period.</v>
      </c>
      <c r="BD17" s="1" t="str">
        <f>IF('Survey Gizmo Raw Data'!BK15="","Did not submit data for a third performance period.",'Survey Gizmo Raw Data'!BK15)</f>
        <v>Did not submit data for a third performance period.</v>
      </c>
      <c r="BE17" s="1" t="str">
        <f>IF('Survey Gizmo Raw Data'!BL15="","Did not submit data for a third performance period.",'Survey Gizmo Raw Data'!BL15)</f>
        <v>Did not submit data for a third performance period.</v>
      </c>
      <c r="BF17" s="1" t="str">
        <f>IF('Survey Gizmo Raw Data'!BM15="","Did not submit data for a third performance period.",'Survey Gizmo Raw Data'!BM15)</f>
        <v>Did not submit data for a third performance period.</v>
      </c>
      <c r="BG17" s="3" t="str">
        <f t="shared" ref="BG17:BG38" si="36">IF(BF17="Did not submit data for a third performance period.","Did not submit data for a third performance period.",BE17/BF17)</f>
        <v>Did not submit data for a third performance period.</v>
      </c>
      <c r="BH17" s="3" t="str">
        <f t="shared" ref="BH17:BH38" si="37">BI17&amp;" ("&amp;BO17&amp;")"</f>
        <v>Paul Kirby (paul.kirby@state.ma.us)</v>
      </c>
      <c r="BI17" s="3" t="str">
        <f t="shared" ref="BI17:BI38" si="38">BJ17&amp;" "&amp;BK17</f>
        <v>Paul Kirby</v>
      </c>
      <c r="BJ17" s="1" t="str">
        <f>'Survey Gizmo Raw Data'!BN15</f>
        <v>Paul</v>
      </c>
      <c r="BK17" s="1" t="str">
        <f>'Survey Gizmo Raw Data'!BO15</f>
        <v>Kirby</v>
      </c>
      <c r="BL17" s="1" t="str">
        <f>'Survey Gizmo Raw Data'!BP15</f>
        <v>Quality Manager</v>
      </c>
      <c r="BM17" s="1" t="str">
        <f>'Survey Gizmo Raw Data'!BQ15</f>
        <v>MassHealth Office of Clinical Affairs</v>
      </c>
      <c r="BN17" s="1" t="str">
        <f>'Survey Gizmo Raw Data'!BR15</f>
        <v>MA</v>
      </c>
      <c r="BO17" s="1" t="str">
        <f>'Survey Gizmo Raw Data'!BS15</f>
        <v>paul.kirby@state.ma.us</v>
      </c>
      <c r="BP17" s="1" t="str">
        <f>'Survey Gizmo Raw Data'!BT15</f>
        <v>617-847-3736</v>
      </c>
      <c r="BQ17" s="3" t="str">
        <f t="shared" si="26"/>
        <v>Policy contact is the same as the Technical Specifications contact</v>
      </c>
      <c r="BR17" s="3" t="str">
        <f t="shared" ref="BR17:BR38" si="39">BS17&amp;" ("&amp;BY17&amp;")"</f>
        <v xml:space="preserve">  ()</v>
      </c>
      <c r="BS17" s="3" t="str">
        <f t="shared" ref="BS17:BS38" si="40">BT17&amp;" "&amp;BU17</f>
        <v xml:space="preserve"> </v>
      </c>
      <c r="BT17" s="1" t="str">
        <f>IF('Survey Gizmo Raw Data'!BU15="","",'Survey Gizmo Raw Data'!BU15)</f>
        <v/>
      </c>
      <c r="BU17" s="1" t="str">
        <f>IF('Survey Gizmo Raw Data'!BV15="","",'Survey Gizmo Raw Data'!BV15)</f>
        <v/>
      </c>
      <c r="BV17" s="1" t="str">
        <f>IF('Survey Gizmo Raw Data'!BW15="","",'Survey Gizmo Raw Data'!BW15)</f>
        <v/>
      </c>
      <c r="BW17" s="1" t="str">
        <f>IF('Survey Gizmo Raw Data'!BX15="","",'Survey Gizmo Raw Data'!BX15)</f>
        <v/>
      </c>
      <c r="BX17" s="1" t="str">
        <f>IF('Survey Gizmo Raw Data'!BY15="","",'Survey Gizmo Raw Data'!BY15)</f>
        <v/>
      </c>
      <c r="BY17" s="1" t="str">
        <f>IF('Survey Gizmo Raw Data'!BZ15="","",'Survey Gizmo Raw Data'!BZ15)</f>
        <v/>
      </c>
      <c r="BZ17" s="1" t="str">
        <f>IF('Survey Gizmo Raw Data'!CA15="","",'Survey Gizmo Raw Data'!CA15)</f>
        <v/>
      </c>
      <c r="CA17" s="1" t="str">
        <f>'Survey Gizmo Raw Data'!CB15</f>
        <v>Yes, it is okay to share with others.</v>
      </c>
      <c r="CB17" s="1">
        <f>'Survey Gizmo Raw Data'!CC15</f>
        <v>0</v>
      </c>
      <c r="CC17" s="1">
        <f>'Survey Gizmo Raw Data'!CD15</f>
        <v>0</v>
      </c>
    </row>
    <row r="18" spans="1:81" s="2" customFormat="1" ht="150" x14ac:dyDescent="0.25">
      <c r="A18" s="1">
        <f>'Survey Gizmo Raw Data'!A16</f>
        <v>82</v>
      </c>
      <c r="B18" s="1" t="str">
        <f>'Survey Gizmo Raw Data'!BR16</f>
        <v>OR</v>
      </c>
      <c r="C18" s="1" t="str">
        <f>'Survey Gizmo Raw Data'!BQ16</f>
        <v>Oregon Health Authority Health Analytics</v>
      </c>
      <c r="D18" s="1" t="str">
        <f>'Survey Gizmo Raw Data'!K16</f>
        <v>No</v>
      </c>
      <c r="E18" s="35" t="str">
        <f>IF('Survey Gizmo Raw Data'!L16="","No NQF Number",'Survey Gizmo Raw Data'!L16)</f>
        <v>No NQF Number</v>
      </c>
      <c r="F18" s="1" t="str">
        <f>'Survey Gizmo Raw Data'!J16</f>
        <v>Cigarette Smoking Prevalence</v>
      </c>
      <c r="G18" s="1" t="str">
        <f>'Survey Gizmo Raw Data'!M16</f>
        <v>Other</v>
      </c>
      <c r="H18" s="1" t="str">
        <f>'Survey Gizmo Raw Data'!O16</f>
        <v>Oregon Health Authority</v>
      </c>
      <c r="I18" s="1" t="str">
        <f>'Survey Gizmo Raw Data'!P16</f>
        <v>Clinical data</v>
      </c>
      <c r="J18" s="1">
        <f>'Survey Gizmo Raw Data'!Q16</f>
        <v>0</v>
      </c>
      <c r="K18" s="1" t="str">
        <f t="shared" si="30"/>
        <v>Not applicable - measure is homegrown (0)</v>
      </c>
      <c r="L18" s="1" t="str">
        <f t="shared" si="31"/>
        <v>Not applicable - measure is homegrown (0)</v>
      </c>
      <c r="M18" s="1" t="str">
        <f>IF('Survey Gizmo Raw Data'!R16="No","No deviations from the measure steward",IF('Survey Gizmo Raw Data'!R16="Yes","Measure does deviate from the steward",'Survey Gizmo Raw Data'!R16))</f>
        <v>Not applicable - measure is homegrown</v>
      </c>
      <c r="N18" s="1">
        <f>'Survey Gizmo Raw Data'!S16</f>
        <v>0</v>
      </c>
      <c r="O18" s="1">
        <f>'Survey Gizmo Raw Data'!T16</f>
        <v>0</v>
      </c>
      <c r="P18" s="1" t="str">
        <f>IF('Survey Gizmo Raw Data'!U16="Yes",'Survey Gizmo Raw Data'!V16,'Survey Gizmo Raw Data'!W16)</f>
        <v>https://www.oregon.gov/oha/HPA/ANALYTICS/Pages/CCO-Baseline-Data.aspx</v>
      </c>
      <c r="Q18" s="1" t="str">
        <f>'Survey Gizmo Raw Data'!X16</f>
        <v>No</v>
      </c>
      <c r="R18" s="1">
        <f>'Survey Gizmo Raw Data'!Y16</f>
        <v>0</v>
      </c>
      <c r="S18" s="1">
        <f>'Survey Gizmo Raw Data'!Z16</f>
        <v>0</v>
      </c>
      <c r="T18" s="1">
        <f>'Survey Gizmo Raw Data'!AA16</f>
        <v>0</v>
      </c>
      <c r="U18" s="1">
        <f>'Survey Gizmo Raw Data'!AB16</f>
        <v>0</v>
      </c>
      <c r="V18" s="1" t="str">
        <f>IF('Survey Gizmo Raw Data'!AC16="","",'Survey Gizmo Raw Data'!AC16)</f>
        <v>Medicaid</v>
      </c>
      <c r="W18" s="1" t="str">
        <f>IF('Survey Gizmo Raw Data'!AD16="","",'Survey Gizmo Raw Data'!AD16&amp;",")</f>
        <v/>
      </c>
      <c r="X18" s="1" t="str">
        <f>IF('Survey Gizmo Raw Data'!AE16="","",'Survey Gizmo Raw Data'!AE16&amp;",")</f>
        <v/>
      </c>
      <c r="Y18" s="1" t="str">
        <f>IF('Survey Gizmo Raw Data'!AF16="","",'Survey Gizmo Raw Data'!AF16&amp;",")</f>
        <v/>
      </c>
      <c r="Z18" s="1" t="str">
        <f>IF('Survey Gizmo Raw Data'!AG16="","",'Survey Gizmo Raw Data'!AG16&amp;",")</f>
        <v/>
      </c>
      <c r="AA18" s="1" t="str">
        <f>'Survey Gizmo Raw Data'!AH16</f>
        <v>State</v>
      </c>
      <c r="AB18" s="1">
        <f>'Survey Gizmo Raw Data'!AJ16</f>
        <v>0</v>
      </c>
      <c r="AC18" s="1" t="str">
        <f>IF(AA18="Aggregated rate for health plans",'Survey Gizmo Raw Data'!AK16,IF(AA18="Aggregated rate for ACOs",'Survey Gizmo Raw Data'!AM16,IF(AA18="Aggregated rate for providers (e.g., primary care practices, hospitals)",'Survey Gizmo Raw Data'!AO16,"")))</f>
        <v/>
      </c>
      <c r="AD18" s="1" t="str">
        <f t="shared" si="29"/>
        <v/>
      </c>
      <c r="AE18" s="1" t="str">
        <f>IF(AC18="Sub-population of health plans",'Survey Gizmo Raw Data'!AL16,IF(AC18="Sub-population of ACOs",'Survey Gizmo Raw Data'!AN16,IF(AC18="Sub-population of providers",'Survey Gizmo Raw Data'!AP16,"")))</f>
        <v/>
      </c>
      <c r="AF18" s="1" t="str">
        <f>IF('Survey Gizmo Raw Data'!AQ16="","",'Survey Gizmo Raw Data'!AQ16&amp;",")</f>
        <v>Payment (financial incentive or disincentive),</v>
      </c>
      <c r="AG18" s="1" t="str">
        <f>IF('Survey Gizmo Raw Data'!AR16="","",'Survey Gizmo Raw Data'!AR16&amp;",")</f>
        <v/>
      </c>
      <c r="AH18" s="1" t="str">
        <f>IF('Survey Gizmo Raw Data'!AS16="","",'Survey Gizmo Raw Data'!AS16)</f>
        <v>Public reporting</v>
      </c>
      <c r="AI18" s="1" t="str">
        <f t="shared" si="17"/>
        <v/>
      </c>
      <c r="AJ18" s="1" t="str">
        <f t="shared" si="32"/>
        <v xml:space="preserve"> (),</v>
      </c>
      <c r="AK18" s="1" t="str">
        <f>IF('Survey Gizmo Raw Data'!AT16="","","Quality reporting")</f>
        <v/>
      </c>
      <c r="AL18" s="1" t="str">
        <f>IF('Survey Gizmo Raw Data'!AV16="","",'Survey Gizmo Raw Data'!AV16)</f>
        <v/>
      </c>
      <c r="AM18" s="1" t="str">
        <f t="shared" si="19"/>
        <v/>
      </c>
      <c r="AN18" s="1" t="str">
        <f t="shared" si="33"/>
        <v xml:space="preserve"> ()</v>
      </c>
      <c r="AO18" s="1" t="str">
        <f>IF('Survey Gizmo Raw Data'!AU16="","","Other")</f>
        <v/>
      </c>
      <c r="AP18" s="1" t="str">
        <f>IF('Survey Gizmo Raw Data'!AW16="","",'Survey Gizmo Raw Data'!AW16)</f>
        <v/>
      </c>
      <c r="AQ18" s="1" t="str">
        <f>'Survey Gizmo Raw Data'!AX16</f>
        <v>Yes</v>
      </c>
      <c r="AR18" s="1">
        <f>'Survey Gizmo Raw Data'!AY16</f>
        <v>0</v>
      </c>
      <c r="AS18" s="1" t="str">
        <f>'Survey Gizmo Raw Data'!AZ16</f>
        <v>01/01/2017</v>
      </c>
      <c r="AT18" s="1" t="str">
        <f>'Survey Gizmo Raw Data'!BA16</f>
        <v>12/31/2017</v>
      </c>
      <c r="AU18" s="1">
        <f>'Survey Gizmo Raw Data'!BB16</f>
        <v>69864</v>
      </c>
      <c r="AV18" s="1">
        <f>'Survey Gizmo Raw Data'!BC16</f>
        <v>249316</v>
      </c>
      <c r="AW18" s="3">
        <f t="shared" si="34"/>
        <v>0.28022268927786426</v>
      </c>
      <c r="AX18" s="1" t="str">
        <f>IF('Survey Gizmo Raw Data'!BE16="","Did not submit data for a second performance period.",'Survey Gizmo Raw Data'!BE16)</f>
        <v>01/01/2016</v>
      </c>
      <c r="AY18" s="1" t="str">
        <f>IF('Survey Gizmo Raw Data'!BF16="","Did not submit data for a second performance period.",'Survey Gizmo Raw Data'!BF16)</f>
        <v>12/31/2016</v>
      </c>
      <c r="AZ18" s="1">
        <f>IF('Survey Gizmo Raw Data'!BG16="","Did not submit data for a second performance period.",'Survey Gizmo Raw Data'!BG16)</f>
        <v>59817</v>
      </c>
      <c r="BA18" s="1">
        <f>IF('Survey Gizmo Raw Data'!BH16="","Did not submit data for a second performance period.",'Survey Gizmo Raw Data'!BH16)</f>
        <v>204266</v>
      </c>
      <c r="BB18" s="3">
        <f t="shared" si="35"/>
        <v>0.29283874947372546</v>
      </c>
      <c r="BC18" s="1" t="str">
        <f>IF('Survey Gizmo Raw Data'!BJ16="","Did not submit data for a third performance period.",'Survey Gizmo Raw Data'!BJ16)</f>
        <v>Did not submit data for a third performance period.</v>
      </c>
      <c r="BD18" s="1" t="str">
        <f>IF('Survey Gizmo Raw Data'!BK16="","Did not submit data for a third performance period.",'Survey Gizmo Raw Data'!BK16)</f>
        <v>Did not submit data for a third performance period.</v>
      </c>
      <c r="BE18" s="1" t="str">
        <f>IF('Survey Gizmo Raw Data'!BL16="","Did not submit data for a third performance period.",'Survey Gizmo Raw Data'!BL16)</f>
        <v>Did not submit data for a third performance period.</v>
      </c>
      <c r="BF18" s="1" t="str">
        <f>IF('Survey Gizmo Raw Data'!BM16="","Did not submit data for a third performance period.",'Survey Gizmo Raw Data'!BM16)</f>
        <v>Did not submit data for a third performance period.</v>
      </c>
      <c r="BG18" s="3" t="str">
        <f t="shared" si="36"/>
        <v>Did not submit data for a third performance period.</v>
      </c>
      <c r="BH18" s="3" t="str">
        <f t="shared" si="37"/>
        <v>Kate Lonborg (katrina.m.lonborg@state.or.us)</v>
      </c>
      <c r="BI18" s="3" t="str">
        <f t="shared" si="38"/>
        <v>Kate Lonborg</v>
      </c>
      <c r="BJ18" s="1" t="str">
        <f>'Survey Gizmo Raw Data'!BN16</f>
        <v>Kate</v>
      </c>
      <c r="BK18" s="1" t="str">
        <f>'Survey Gizmo Raw Data'!BO16</f>
        <v>Lonborg</v>
      </c>
      <c r="BL18" s="1" t="str">
        <f>'Survey Gizmo Raw Data'!BP16</f>
        <v>program manager - Clinical Quality Metrics Registry</v>
      </c>
      <c r="BM18" s="1" t="str">
        <f>'Survey Gizmo Raw Data'!BQ16</f>
        <v>Oregon Health Authority Health Analytics</v>
      </c>
      <c r="BN18" s="1" t="str">
        <f>'Survey Gizmo Raw Data'!BR16</f>
        <v>OR</v>
      </c>
      <c r="BO18" s="1" t="str">
        <f>'Survey Gizmo Raw Data'!BS16</f>
        <v>katrina.m.lonborg@state.or.us</v>
      </c>
      <c r="BP18" s="1" t="str">
        <f>'Survey Gizmo Raw Data'!BT16</f>
        <v>971-208-2967</v>
      </c>
      <c r="BQ18" s="3" t="str">
        <f t="shared" si="26"/>
        <v>Policy contact is the same as the Technical Specifications contact</v>
      </c>
      <c r="BR18" s="3" t="str">
        <f t="shared" si="39"/>
        <v xml:space="preserve">  ()</v>
      </c>
      <c r="BS18" s="3" t="str">
        <f t="shared" si="40"/>
        <v xml:space="preserve"> </v>
      </c>
      <c r="BT18" s="1" t="str">
        <f>IF('Survey Gizmo Raw Data'!BU16="","",'Survey Gizmo Raw Data'!BU16)</f>
        <v/>
      </c>
      <c r="BU18" s="1" t="str">
        <f>IF('Survey Gizmo Raw Data'!BV16="","",'Survey Gizmo Raw Data'!BV16)</f>
        <v/>
      </c>
      <c r="BV18" s="1" t="str">
        <f>IF('Survey Gizmo Raw Data'!BW16="","",'Survey Gizmo Raw Data'!BW16)</f>
        <v/>
      </c>
      <c r="BW18" s="1" t="str">
        <f>IF('Survey Gizmo Raw Data'!BX16="","",'Survey Gizmo Raw Data'!BX16)</f>
        <v/>
      </c>
      <c r="BX18" s="1" t="str">
        <f>IF('Survey Gizmo Raw Data'!BY16="","",'Survey Gizmo Raw Data'!BY16)</f>
        <v/>
      </c>
      <c r="BY18" s="1" t="str">
        <f>IF('Survey Gizmo Raw Data'!BZ16="","",'Survey Gizmo Raw Data'!BZ16)</f>
        <v/>
      </c>
      <c r="BZ18" s="1" t="str">
        <f>IF('Survey Gizmo Raw Data'!CA16="","",'Survey Gizmo Raw Data'!CA16)</f>
        <v/>
      </c>
      <c r="CA18" s="1" t="str">
        <f>'Survey Gizmo Raw Data'!CB16</f>
        <v>Other</v>
      </c>
      <c r="CB18" s="1" t="str">
        <f>'Survey Gizmo Raw Data'!CC16</f>
        <v>OK to share email</v>
      </c>
      <c r="CC18" s="1">
        <f>'Survey Gizmo Raw Data'!CD16</f>
        <v>0</v>
      </c>
    </row>
    <row r="19" spans="1:81" s="2" customFormat="1" ht="150" x14ac:dyDescent="0.25">
      <c r="A19" s="1">
        <f>'Survey Gizmo Raw Data'!A17</f>
        <v>84</v>
      </c>
      <c r="B19" s="1" t="str">
        <f>'Survey Gizmo Raw Data'!BR17</f>
        <v>OR</v>
      </c>
      <c r="C19" s="1" t="str">
        <f>'Survey Gizmo Raw Data'!BQ17</f>
        <v>Oregon Health Authority Health Analytics</v>
      </c>
      <c r="D19" s="1" t="str">
        <f>'Survey Gizmo Raw Data'!K17</f>
        <v>Yes</v>
      </c>
      <c r="E19" s="35">
        <f>IF('Survey Gizmo Raw Data'!L17="","No NQF Number",'Survey Gizmo Raw Data'!L17)</f>
        <v>18</v>
      </c>
      <c r="F19" s="1" t="str">
        <f>'Survey Gizmo Raw Data'!J17</f>
        <v>Controlling High Blood Pressure</v>
      </c>
      <c r="G19" s="1" t="str">
        <f>'Survey Gizmo Raw Data'!M17</f>
        <v>NCQA</v>
      </c>
      <c r="H19" s="1">
        <f>'Survey Gizmo Raw Data'!O17</f>
        <v>0</v>
      </c>
      <c r="I19" s="1" t="str">
        <f>'Survey Gizmo Raw Data'!P17</f>
        <v>Clinical data</v>
      </c>
      <c r="J19" s="1">
        <f>'Survey Gizmo Raw Data'!Q17</f>
        <v>0</v>
      </c>
      <c r="K19" s="1" t="str">
        <f t="shared" si="30"/>
        <v>Measure does deviate from the steward (eCQM specs call for all-payer data; OHA prefers, but does not require, filtering to Medicaid only)</v>
      </c>
      <c r="L19" s="1" t="str">
        <f t="shared" si="31"/>
        <v>Measure does deviate from the steward (0)</v>
      </c>
      <c r="M19" s="1" t="str">
        <f>IF('Survey Gizmo Raw Data'!R17="No","No deviations from the measure steward",IF('Survey Gizmo Raw Data'!R17="Yes","Measure does deviate from the steward",'Survey Gizmo Raw Data'!R17))</f>
        <v>Measure does deviate from the steward</v>
      </c>
      <c r="N19" s="1">
        <f>'Survey Gizmo Raw Data'!S17</f>
        <v>0</v>
      </c>
      <c r="O19" s="1" t="str">
        <f>'Survey Gizmo Raw Data'!T17</f>
        <v>eCQM specs call for all-payer data; OHA prefers, but does not require, filtering to Medicaid only</v>
      </c>
      <c r="P19" s="1" t="str">
        <f>IF('Survey Gizmo Raw Data'!U17="Yes",'Survey Gizmo Raw Data'!V17,'Survey Gizmo Raw Data'!W17)</f>
        <v>https://www.oregon.gov/oha/HPA/ANALYTICS/Pages/CCO-Baseline-Data.aspx</v>
      </c>
      <c r="Q19" s="1" t="str">
        <f>'Survey Gizmo Raw Data'!X17</f>
        <v>No</v>
      </c>
      <c r="R19" s="1">
        <f>'Survey Gizmo Raw Data'!Y17</f>
        <v>0</v>
      </c>
      <c r="S19" s="1">
        <f>'Survey Gizmo Raw Data'!Z17</f>
        <v>0</v>
      </c>
      <c r="T19" s="1">
        <f>'Survey Gizmo Raw Data'!AA17</f>
        <v>0</v>
      </c>
      <c r="U19" s="1">
        <f>'Survey Gizmo Raw Data'!AB17</f>
        <v>0</v>
      </c>
      <c r="V19" s="1" t="str">
        <f>IF('Survey Gizmo Raw Data'!AC17="","",'Survey Gizmo Raw Data'!AC17)</f>
        <v>Medicaid</v>
      </c>
      <c r="W19" s="1" t="str">
        <f>IF('Survey Gizmo Raw Data'!AD17="","",'Survey Gizmo Raw Data'!AD17&amp;",")</f>
        <v/>
      </c>
      <c r="X19" s="1" t="str">
        <f>IF('Survey Gizmo Raw Data'!AE17="","",'Survey Gizmo Raw Data'!AE17&amp;",")</f>
        <v/>
      </c>
      <c r="Y19" s="1" t="str">
        <f>IF('Survey Gizmo Raw Data'!AF17="","",'Survey Gizmo Raw Data'!AF17&amp;",")</f>
        <v/>
      </c>
      <c r="Z19" s="1" t="str">
        <f>IF('Survey Gizmo Raw Data'!AG17="","",'Survey Gizmo Raw Data'!AG17&amp;",")</f>
        <v/>
      </c>
      <c r="AA19" s="1" t="str">
        <f>'Survey Gizmo Raw Data'!AH17</f>
        <v>State</v>
      </c>
      <c r="AB19" s="1">
        <f>'Survey Gizmo Raw Data'!AJ17</f>
        <v>0</v>
      </c>
      <c r="AC19" s="1" t="str">
        <f>IF(AA19="Aggregated rate for health plans",'Survey Gizmo Raw Data'!AK17,IF(AA19="Aggregated rate for ACOs",'Survey Gizmo Raw Data'!AM17,IF(AA19="Aggregated rate for providers (e.g., primary care practices, hospitals)",'Survey Gizmo Raw Data'!AO17,"")))</f>
        <v/>
      </c>
      <c r="AD19" s="1" t="str">
        <f t="shared" si="29"/>
        <v/>
      </c>
      <c r="AE19" s="1" t="str">
        <f>IF(AC19="Sub-population of health plans",'Survey Gizmo Raw Data'!AL17,IF(AC19="Sub-population of ACOs",'Survey Gizmo Raw Data'!AN17,IF(AC19="Sub-population of providers",'Survey Gizmo Raw Data'!AP17,"")))</f>
        <v/>
      </c>
      <c r="AF19" s="1" t="str">
        <f>IF('Survey Gizmo Raw Data'!AQ17="","",'Survey Gizmo Raw Data'!AQ17&amp;",")</f>
        <v>Payment (financial incentive or disincentive),</v>
      </c>
      <c r="AG19" s="1" t="str">
        <f>IF('Survey Gizmo Raw Data'!AR17="","",'Survey Gizmo Raw Data'!AR17&amp;",")</f>
        <v/>
      </c>
      <c r="AH19" s="1" t="str">
        <f>IF('Survey Gizmo Raw Data'!AS17="","",'Survey Gizmo Raw Data'!AS17)</f>
        <v>Public reporting</v>
      </c>
      <c r="AI19" s="1" t="str">
        <f t="shared" si="17"/>
        <v/>
      </c>
      <c r="AJ19" s="1" t="str">
        <f t="shared" si="32"/>
        <v xml:space="preserve"> (),</v>
      </c>
      <c r="AK19" s="1" t="str">
        <f>IF('Survey Gizmo Raw Data'!AT17="","","Quality reporting")</f>
        <v/>
      </c>
      <c r="AL19" s="1" t="str">
        <f>IF('Survey Gizmo Raw Data'!AV17="","",'Survey Gizmo Raw Data'!AV17)</f>
        <v/>
      </c>
      <c r="AM19" s="1" t="str">
        <f t="shared" si="19"/>
        <v/>
      </c>
      <c r="AN19" s="1" t="str">
        <f t="shared" si="33"/>
        <v xml:space="preserve"> ()</v>
      </c>
      <c r="AO19" s="1" t="str">
        <f>IF('Survey Gizmo Raw Data'!AU17="","","Other")</f>
        <v/>
      </c>
      <c r="AP19" s="1" t="str">
        <f>IF('Survey Gizmo Raw Data'!AW17="","",'Survey Gizmo Raw Data'!AW17)</f>
        <v/>
      </c>
      <c r="AQ19" s="1" t="str">
        <f>'Survey Gizmo Raw Data'!AX17</f>
        <v>Yes</v>
      </c>
      <c r="AR19" s="1">
        <f>'Survey Gizmo Raw Data'!AY17</f>
        <v>0</v>
      </c>
      <c r="AS19" s="1" t="str">
        <f>'Survey Gizmo Raw Data'!AZ17</f>
        <v>01/01/2017</v>
      </c>
      <c r="AT19" s="1" t="str">
        <f>'Survey Gizmo Raw Data'!BA17</f>
        <v>12/31/2017</v>
      </c>
      <c r="AU19" s="1">
        <f>'Survey Gizmo Raw Data'!BB17</f>
        <v>66612</v>
      </c>
      <c r="AV19" s="1">
        <f>'Survey Gizmo Raw Data'!BC17</f>
        <v>99503</v>
      </c>
      <c r="AW19" s="3">
        <f t="shared" si="34"/>
        <v>0.66944715234716545</v>
      </c>
      <c r="AX19" s="1" t="str">
        <f>IF('Survey Gizmo Raw Data'!BE17="","Did not submit data for a second performance period.",'Survey Gizmo Raw Data'!BE17)</f>
        <v>01/01/2016</v>
      </c>
      <c r="AY19" s="1" t="str">
        <f>IF('Survey Gizmo Raw Data'!BF17="","Did not submit data for a second performance period.",'Survey Gizmo Raw Data'!BF17)</f>
        <v>12/31/2016</v>
      </c>
      <c r="AZ19" s="1">
        <f>IF('Survey Gizmo Raw Data'!BG17="","Did not submit data for a second performance period.",'Survey Gizmo Raw Data'!BG17)</f>
        <v>74422</v>
      </c>
      <c r="BA19" s="1">
        <f>IF('Survey Gizmo Raw Data'!BH17="","Did not submit data for a second performance period.",'Survey Gizmo Raw Data'!BH17)</f>
        <v>112983</v>
      </c>
      <c r="BB19" s="3">
        <f t="shared" si="35"/>
        <v>0.65870086650204018</v>
      </c>
      <c r="BC19" s="1" t="str">
        <f>IF('Survey Gizmo Raw Data'!BJ17="","Did not submit data for a third performance period.",'Survey Gizmo Raw Data'!BJ17)</f>
        <v>Did not submit data for a third performance period.</v>
      </c>
      <c r="BD19" s="1" t="str">
        <f>IF('Survey Gizmo Raw Data'!BK17="","Did not submit data for a third performance period.",'Survey Gizmo Raw Data'!BK17)</f>
        <v>Did not submit data for a third performance period.</v>
      </c>
      <c r="BE19" s="1" t="str">
        <f>IF('Survey Gizmo Raw Data'!BL17="","Did not submit data for a third performance period.",'Survey Gizmo Raw Data'!BL17)</f>
        <v>Did not submit data for a third performance period.</v>
      </c>
      <c r="BF19" s="1" t="str">
        <f>IF('Survey Gizmo Raw Data'!BM17="","Did not submit data for a third performance period.",'Survey Gizmo Raw Data'!BM17)</f>
        <v>Did not submit data for a third performance period.</v>
      </c>
      <c r="BG19" s="3" t="str">
        <f t="shared" si="36"/>
        <v>Did not submit data for a third performance period.</v>
      </c>
      <c r="BH19" s="3" t="str">
        <f t="shared" si="37"/>
        <v>Kate Lonborg (katrina.m.lonborg@state.or.us)</v>
      </c>
      <c r="BI19" s="3" t="str">
        <f t="shared" si="38"/>
        <v>Kate Lonborg</v>
      </c>
      <c r="BJ19" s="1" t="str">
        <f>'Survey Gizmo Raw Data'!BN17</f>
        <v>Kate</v>
      </c>
      <c r="BK19" s="1" t="str">
        <f>'Survey Gizmo Raw Data'!BO17</f>
        <v>Lonborg</v>
      </c>
      <c r="BL19" s="1" t="str">
        <f>'Survey Gizmo Raw Data'!BP17</f>
        <v>program manager - Clinical Quality Metrics Registry</v>
      </c>
      <c r="BM19" s="1" t="str">
        <f>'Survey Gizmo Raw Data'!BQ17</f>
        <v>Oregon Health Authority Health Analytics</v>
      </c>
      <c r="BN19" s="1" t="str">
        <f>'Survey Gizmo Raw Data'!BR17</f>
        <v>OR</v>
      </c>
      <c r="BO19" s="1" t="str">
        <f>'Survey Gizmo Raw Data'!BS17</f>
        <v>katrina.m.lonborg@state.or.us</v>
      </c>
      <c r="BP19" s="1" t="str">
        <f>'Survey Gizmo Raw Data'!BT17</f>
        <v>971-208-2967</v>
      </c>
      <c r="BQ19" s="3" t="str">
        <f t="shared" si="26"/>
        <v>Policy contact is the same as the Technical Specifications contact</v>
      </c>
      <c r="BR19" s="3" t="str">
        <f t="shared" si="39"/>
        <v xml:space="preserve">  ()</v>
      </c>
      <c r="BS19" s="3" t="str">
        <f t="shared" si="40"/>
        <v xml:space="preserve"> </v>
      </c>
      <c r="BT19" s="1" t="str">
        <f>IF('Survey Gizmo Raw Data'!BU17="","",'Survey Gizmo Raw Data'!BU17)</f>
        <v/>
      </c>
      <c r="BU19" s="1" t="str">
        <f>IF('Survey Gizmo Raw Data'!BV17="","",'Survey Gizmo Raw Data'!BV17)</f>
        <v/>
      </c>
      <c r="BV19" s="1" t="str">
        <f>IF('Survey Gizmo Raw Data'!BW17="","",'Survey Gizmo Raw Data'!BW17)</f>
        <v/>
      </c>
      <c r="BW19" s="1" t="str">
        <f>IF('Survey Gizmo Raw Data'!BX17="","",'Survey Gizmo Raw Data'!BX17)</f>
        <v/>
      </c>
      <c r="BX19" s="1" t="str">
        <f>IF('Survey Gizmo Raw Data'!BY17="","",'Survey Gizmo Raw Data'!BY17)</f>
        <v/>
      </c>
      <c r="BY19" s="1" t="str">
        <f>IF('Survey Gizmo Raw Data'!BZ17="","",'Survey Gizmo Raw Data'!BZ17)</f>
        <v/>
      </c>
      <c r="BZ19" s="1" t="str">
        <f>IF('Survey Gizmo Raw Data'!CA17="","",'Survey Gizmo Raw Data'!CA17)</f>
        <v/>
      </c>
      <c r="CA19" s="1" t="str">
        <f>'Survey Gizmo Raw Data'!CB17</f>
        <v>Other</v>
      </c>
      <c r="CB19" s="1" t="str">
        <f>'Survey Gizmo Raw Data'!CC17</f>
        <v>OK to share email</v>
      </c>
      <c r="CC19" s="1">
        <f>'Survey Gizmo Raw Data'!CD17</f>
        <v>0</v>
      </c>
    </row>
    <row r="20" spans="1:81" s="2" customFormat="1" ht="330" x14ac:dyDescent="0.25">
      <c r="A20" s="1">
        <f>'Survey Gizmo Raw Data'!A18</f>
        <v>85</v>
      </c>
      <c r="B20" s="1" t="str">
        <f>'Survey Gizmo Raw Data'!BR18</f>
        <v>OR</v>
      </c>
      <c r="C20" s="1" t="str">
        <f>'Survey Gizmo Raw Data'!BQ18</f>
        <v>Oregon Health Authority Health Analytics</v>
      </c>
      <c r="D20" s="1" t="str">
        <f>'Survey Gizmo Raw Data'!K18</f>
        <v>Yes</v>
      </c>
      <c r="E20" s="35">
        <f>IF('Survey Gizmo Raw Data'!L18="","No NQF Number",'Survey Gizmo Raw Data'!L18)</f>
        <v>38</v>
      </c>
      <c r="F20" s="1" t="str">
        <f>'Survey Gizmo Raw Data'!J18</f>
        <v>Childhood Immunization Status - Combo 2</v>
      </c>
      <c r="G20" s="1" t="str">
        <f>'Survey Gizmo Raw Data'!M18</f>
        <v>NCQA</v>
      </c>
      <c r="H20" s="1">
        <f>'Survey Gizmo Raw Data'!O18</f>
        <v>0</v>
      </c>
      <c r="I20" s="1" t="str">
        <f>'Survey Gizmo Raw Data'!P18</f>
        <v>Other</v>
      </c>
      <c r="J20" s="1" t="str">
        <f>'Survey Gizmo Raw Data'!Q18</f>
        <v>State Immunization Registry (ALERT IIS)</v>
      </c>
      <c r="K20" s="1" t="str">
        <f t="shared" si="30"/>
        <v>Measure does deviate from the steward (Oregon uses additional CVX codes that are invalid but still in use, omits the rule not to count vaccinations administered prior to 42 days after birth, has different coding logic for MMR vaccine category, and doesn't include 'disease histories' in the numerator. Only reports on Combo 2.)</v>
      </c>
      <c r="L20" s="1" t="str">
        <f t="shared" si="31"/>
        <v>Measure does deviate from the steward (0)</v>
      </c>
      <c r="M20" s="1" t="str">
        <f>IF('Survey Gizmo Raw Data'!R18="No","No deviations from the measure steward",IF('Survey Gizmo Raw Data'!R18="Yes","Measure does deviate from the steward",'Survey Gizmo Raw Data'!R18))</f>
        <v>Measure does deviate from the steward</v>
      </c>
      <c r="N20" s="1">
        <f>'Survey Gizmo Raw Data'!S18</f>
        <v>0</v>
      </c>
      <c r="O20" s="1" t="str">
        <f>'Survey Gizmo Raw Data'!T18</f>
        <v>Oregon uses additional CVX codes that are invalid but still in use, omits the rule not to count vaccinations administered prior to 42 days after birth, has different coding logic for MMR vaccine category, and doesn't include 'disease histories' in the numerator. Only reports on Combo 2.</v>
      </c>
      <c r="P20" s="1" t="str">
        <f>IF('Survey Gizmo Raw Data'!U18="Yes",'Survey Gizmo Raw Data'!V18,'Survey Gizmo Raw Data'!W18)</f>
        <v>https://www.oregon.gov/oha/HPA/ANALYTICS/CCOData/childhood-immunizations-2018.pdf</v>
      </c>
      <c r="Q20" s="1" t="str">
        <f>'Survey Gizmo Raw Data'!X18</f>
        <v>No</v>
      </c>
      <c r="R20" s="1">
        <f>'Survey Gizmo Raw Data'!Y18</f>
        <v>0</v>
      </c>
      <c r="S20" s="1">
        <f>'Survey Gizmo Raw Data'!Z18</f>
        <v>0</v>
      </c>
      <c r="T20" s="1">
        <f>'Survey Gizmo Raw Data'!AA18</f>
        <v>0</v>
      </c>
      <c r="U20" s="1">
        <f>'Survey Gizmo Raw Data'!AB18</f>
        <v>0</v>
      </c>
      <c r="V20" s="1" t="str">
        <f>IF('Survey Gizmo Raw Data'!AC18="","",'Survey Gizmo Raw Data'!AC18)</f>
        <v>Medicaid</v>
      </c>
      <c r="W20" s="1" t="str">
        <f>IF('Survey Gizmo Raw Data'!AD18="","",'Survey Gizmo Raw Data'!AD18&amp;",")</f>
        <v/>
      </c>
      <c r="X20" s="1" t="str">
        <f>IF('Survey Gizmo Raw Data'!AE18="","",'Survey Gizmo Raw Data'!AE18&amp;",")</f>
        <v/>
      </c>
      <c r="Y20" s="1" t="str">
        <f>IF('Survey Gizmo Raw Data'!AF18="","",'Survey Gizmo Raw Data'!AF18&amp;",")</f>
        <v/>
      </c>
      <c r="Z20" s="1" t="str">
        <f>IF('Survey Gizmo Raw Data'!AG18="","",'Survey Gizmo Raw Data'!AG18&amp;",")</f>
        <v/>
      </c>
      <c r="AA20" s="1" t="str">
        <f>'Survey Gizmo Raw Data'!AH18</f>
        <v>State</v>
      </c>
      <c r="AB20" s="1">
        <f>'Survey Gizmo Raw Data'!AJ18</f>
        <v>0</v>
      </c>
      <c r="AC20" s="1" t="str">
        <f>IF(AA20="Aggregated rate for health plans",'Survey Gizmo Raw Data'!AK18,IF(AA20="Aggregated rate for ACOs",'Survey Gizmo Raw Data'!AM18,IF(AA20="Aggregated rate for providers (e.g., primary care practices, hospitals)",'Survey Gizmo Raw Data'!AO18,"")))</f>
        <v/>
      </c>
      <c r="AD20" s="1" t="str">
        <f t="shared" si="29"/>
        <v/>
      </c>
      <c r="AE20" s="1" t="str">
        <f>IF(AC20="Sub-population of health plans",'Survey Gizmo Raw Data'!AL18,IF(AC20="Sub-population of ACOs",'Survey Gizmo Raw Data'!AN18,IF(AC20="Sub-population of providers",'Survey Gizmo Raw Data'!AP18,"")))</f>
        <v/>
      </c>
      <c r="AF20" s="1" t="str">
        <f>IF('Survey Gizmo Raw Data'!AQ18="","",'Survey Gizmo Raw Data'!AQ18&amp;",")</f>
        <v>Payment (financial incentive or disincentive),</v>
      </c>
      <c r="AG20" s="1" t="str">
        <f>IF('Survey Gizmo Raw Data'!AR18="","",'Survey Gizmo Raw Data'!AR18&amp;",")</f>
        <v/>
      </c>
      <c r="AH20" s="1" t="str">
        <f>IF('Survey Gizmo Raw Data'!AS18="","",'Survey Gizmo Raw Data'!AS18&amp;",")</f>
        <v>Public reporting,</v>
      </c>
      <c r="AI20" s="1" t="str">
        <f t="shared" si="17"/>
        <v/>
      </c>
      <c r="AJ20" s="1" t="str">
        <f t="shared" si="32"/>
        <v xml:space="preserve"> (),</v>
      </c>
      <c r="AK20" s="1" t="str">
        <f>IF('Survey Gizmo Raw Data'!AT18="","","Quality reporting")</f>
        <v/>
      </c>
      <c r="AL20" s="1" t="str">
        <f>IF('Survey Gizmo Raw Data'!AV18="","",'Survey Gizmo Raw Data'!AV18)</f>
        <v/>
      </c>
      <c r="AM20" s="1" t="str">
        <f t="shared" si="19"/>
        <v>Other (For reporting to CMS Child Core Set)</v>
      </c>
      <c r="AN20" s="1" t="str">
        <f t="shared" si="33"/>
        <v>Other (For reporting to CMS Child Core Set)</v>
      </c>
      <c r="AO20" s="1" t="str">
        <f>IF('Survey Gizmo Raw Data'!AU18="","","Other")</f>
        <v>Other</v>
      </c>
      <c r="AP20" s="1" t="str">
        <f>IF('Survey Gizmo Raw Data'!AW18="","",'Survey Gizmo Raw Data'!AW18)</f>
        <v>For reporting to CMS Child Core Set</v>
      </c>
      <c r="AQ20" s="1" t="str">
        <f>'Survey Gizmo Raw Data'!AX18</f>
        <v>Yes</v>
      </c>
      <c r="AR20" s="1">
        <f>'Survey Gizmo Raw Data'!AY18</f>
        <v>0</v>
      </c>
      <c r="AS20" s="1" t="str">
        <f>'Survey Gizmo Raw Data'!AZ18</f>
        <v>01/01/2017</v>
      </c>
      <c r="AT20" s="1" t="str">
        <f>'Survey Gizmo Raw Data'!BA18</f>
        <v>12/31/2017</v>
      </c>
      <c r="AU20" s="1">
        <f>'Survey Gizmo Raw Data'!BB18</f>
        <v>9936</v>
      </c>
      <c r="AV20" s="1">
        <f>'Survey Gizmo Raw Data'!BC18</f>
        <v>13573</v>
      </c>
      <c r="AW20" s="3">
        <f t="shared" si="34"/>
        <v>0.73204155308332719</v>
      </c>
      <c r="AX20" s="1" t="str">
        <f>IF('Survey Gizmo Raw Data'!BE18="","Did not submit data for a second performance period.",'Survey Gizmo Raw Data'!BE18)</f>
        <v>01/01/2016</v>
      </c>
      <c r="AY20" s="1" t="str">
        <f>IF('Survey Gizmo Raw Data'!BF18="","Did not submit data for a second performance period.",'Survey Gizmo Raw Data'!BF18)</f>
        <v>12/31/2016</v>
      </c>
      <c r="AZ20" s="1">
        <f>IF('Survey Gizmo Raw Data'!BG18="","Did not submit data for a second performance period.",'Survey Gizmo Raw Data'!BG18)</f>
        <v>10067</v>
      </c>
      <c r="BA20" s="1">
        <f>IF('Survey Gizmo Raw Data'!BH18="","Did not submit data for a second performance period.",'Survey Gizmo Raw Data'!BH18)</f>
        <v>14710</v>
      </c>
      <c r="BB20" s="3">
        <f t="shared" si="35"/>
        <v>0.68436437797416727</v>
      </c>
      <c r="BC20" s="1" t="str">
        <f>IF('Survey Gizmo Raw Data'!BJ18="","Did not submit data for a third performance period.",'Survey Gizmo Raw Data'!BJ18)</f>
        <v>Did not submit data for a third performance period.</v>
      </c>
      <c r="BD20" s="1" t="str">
        <f>IF('Survey Gizmo Raw Data'!BK18="","Did not submit data for a third performance period.",'Survey Gizmo Raw Data'!BK18)</f>
        <v>Did not submit data for a third performance period.</v>
      </c>
      <c r="BE20" s="1" t="str">
        <f>IF('Survey Gizmo Raw Data'!BL18="","Did not submit data for a third performance period.",'Survey Gizmo Raw Data'!BL18)</f>
        <v>Did not submit data for a third performance period.</v>
      </c>
      <c r="BF20" s="1" t="str">
        <f>IF('Survey Gizmo Raw Data'!BM18="","Did not submit data for a third performance period.",'Survey Gizmo Raw Data'!BM18)</f>
        <v>Did not submit data for a third performance period.</v>
      </c>
      <c r="BG20" s="3" t="str">
        <f t="shared" si="36"/>
        <v>Did not submit data for a third performance period.</v>
      </c>
      <c r="BH20" s="3" t="str">
        <f t="shared" si="37"/>
        <v>Frank Wu (weiting.wu@dhsoha.state.or.us)</v>
      </c>
      <c r="BI20" s="3" t="str">
        <f t="shared" si="38"/>
        <v>Frank Wu</v>
      </c>
      <c r="BJ20" s="1" t="str">
        <f>'Survey Gizmo Raw Data'!BN18</f>
        <v>Frank</v>
      </c>
      <c r="BK20" s="1" t="str">
        <f>'Survey Gizmo Raw Data'!BO18</f>
        <v>Wu</v>
      </c>
      <c r="BL20" s="1" t="str">
        <f>'Survey Gizmo Raw Data'!BP18</f>
        <v>Research Analyst</v>
      </c>
      <c r="BM20" s="1" t="str">
        <f>'Survey Gizmo Raw Data'!BQ18</f>
        <v>Oregon Health Authority Health Analytics</v>
      </c>
      <c r="BN20" s="1" t="str">
        <f>'Survey Gizmo Raw Data'!BR18</f>
        <v>OR</v>
      </c>
      <c r="BO20" s="1" t="str">
        <f>'Survey Gizmo Raw Data'!BS18</f>
        <v>weiting.wu@dhsoha.state.or.us</v>
      </c>
      <c r="BP20" s="1">
        <f>'Survey Gizmo Raw Data'!BT18</f>
        <v>9716733396</v>
      </c>
      <c r="BQ20" s="3" t="str">
        <f t="shared" si="26"/>
        <v>Policy contact is the same as the Technical Specifications contact</v>
      </c>
      <c r="BR20" s="3" t="str">
        <f t="shared" si="39"/>
        <v xml:space="preserve">  ()</v>
      </c>
      <c r="BS20" s="3" t="str">
        <f t="shared" si="40"/>
        <v xml:space="preserve"> </v>
      </c>
      <c r="BT20" s="1" t="str">
        <f>IF('Survey Gizmo Raw Data'!BU18="","",'Survey Gizmo Raw Data'!BU18)</f>
        <v/>
      </c>
      <c r="BU20" s="1" t="str">
        <f>IF('Survey Gizmo Raw Data'!BV18="","",'Survey Gizmo Raw Data'!BV18)</f>
        <v/>
      </c>
      <c r="BV20" s="1" t="str">
        <f>IF('Survey Gizmo Raw Data'!BW18="","",'Survey Gizmo Raw Data'!BW18)</f>
        <v/>
      </c>
      <c r="BW20" s="1" t="str">
        <f>IF('Survey Gizmo Raw Data'!BX18="","",'Survey Gizmo Raw Data'!BX18)</f>
        <v/>
      </c>
      <c r="BX20" s="1" t="str">
        <f>IF('Survey Gizmo Raw Data'!BY18="","",'Survey Gizmo Raw Data'!BY18)</f>
        <v/>
      </c>
      <c r="BY20" s="1" t="str">
        <f>IF('Survey Gizmo Raw Data'!BZ18="","",'Survey Gizmo Raw Data'!BZ18)</f>
        <v/>
      </c>
      <c r="BZ20" s="1" t="str">
        <f>IF('Survey Gizmo Raw Data'!CA18="","",'Survey Gizmo Raw Data'!CA18)</f>
        <v/>
      </c>
      <c r="CA20" s="1" t="str">
        <f>'Survey Gizmo Raw Data'!CB18</f>
        <v>Yes, it is okay to share with others.</v>
      </c>
      <c r="CB20" s="1">
        <f>'Survey Gizmo Raw Data'!CC18</f>
        <v>0</v>
      </c>
      <c r="CC20" s="1" t="str">
        <f>'Survey Gizmo Raw Data'!CD18</f>
        <v xml:space="preserve">Measurement end date should be 12/31 of each year, but data entry isn't successful, so keyed in 12/01 instead. See email for detail. </v>
      </c>
    </row>
    <row r="21" spans="1:81" s="2" customFormat="1" ht="165" x14ac:dyDescent="0.25">
      <c r="A21" s="1">
        <f>'Survey Gizmo Raw Data'!A19</f>
        <v>86</v>
      </c>
      <c r="B21" s="1" t="str">
        <f>'Survey Gizmo Raw Data'!BR19</f>
        <v>OR</v>
      </c>
      <c r="C21" s="1" t="str">
        <f>'Survey Gizmo Raw Data'!BQ19</f>
        <v>Oregon Health Authority Health Analytics</v>
      </c>
      <c r="D21" s="1" t="str">
        <f>'Survey Gizmo Raw Data'!K19</f>
        <v>Yes</v>
      </c>
      <c r="E21" s="35">
        <f>IF('Survey Gizmo Raw Data'!L19="","No NQF Number",'Survey Gizmo Raw Data'!L19)</f>
        <v>1407</v>
      </c>
      <c r="F21" s="1" t="str">
        <f>'Survey Gizmo Raw Data'!J19</f>
        <v>Immunization for Adolescents - Combo 1</v>
      </c>
      <c r="G21" s="1" t="str">
        <f>'Survey Gizmo Raw Data'!M19</f>
        <v>NCQA</v>
      </c>
      <c r="H21" s="1">
        <f>'Survey Gizmo Raw Data'!O19</f>
        <v>0</v>
      </c>
      <c r="I21" s="1" t="str">
        <f>'Survey Gizmo Raw Data'!P19</f>
        <v>Other</v>
      </c>
      <c r="J21" s="1" t="str">
        <f>'Survey Gizmo Raw Data'!Q19</f>
        <v>State Immunization Registry (ALERT IIS)</v>
      </c>
      <c r="K21" s="1" t="str">
        <f t="shared" si="30"/>
        <v>Measure does deviate from the steward (Oregon uses additional CVX codes that are invalid but still in use, and only reports on combo 1.)</v>
      </c>
      <c r="L21" s="1" t="str">
        <f t="shared" si="31"/>
        <v>Measure does deviate from the steward (0)</v>
      </c>
      <c r="M21" s="1" t="str">
        <f>IF('Survey Gizmo Raw Data'!R19="No","No deviations from the measure steward",IF('Survey Gizmo Raw Data'!R19="Yes","Measure does deviate from the steward",'Survey Gizmo Raw Data'!R19))</f>
        <v>Measure does deviate from the steward</v>
      </c>
      <c r="N21" s="1">
        <f>'Survey Gizmo Raw Data'!S19</f>
        <v>0</v>
      </c>
      <c r="O21" s="1" t="str">
        <f>'Survey Gizmo Raw Data'!T19</f>
        <v>Oregon uses additional CVX codes that are invalid but still in use, and only reports on combo 1.</v>
      </c>
      <c r="P21" s="1" t="str">
        <f>IF('Survey Gizmo Raw Data'!U19="Yes",'Survey Gizmo Raw Data'!V19,'Survey Gizmo Raw Data'!W19)</f>
        <v>https://www.oregon.gov/oha/HPA/ANALYTICS/CCOData/immunization-adolescents-2018.pdf</v>
      </c>
      <c r="Q21" s="1" t="str">
        <f>'Survey Gizmo Raw Data'!X19</f>
        <v>No</v>
      </c>
      <c r="R21" s="1">
        <f>'Survey Gizmo Raw Data'!Y19</f>
        <v>0</v>
      </c>
      <c r="S21" s="1">
        <f>'Survey Gizmo Raw Data'!Z19</f>
        <v>0</v>
      </c>
      <c r="T21" s="1">
        <f>'Survey Gizmo Raw Data'!AA19</f>
        <v>0</v>
      </c>
      <c r="U21" s="1">
        <f>'Survey Gizmo Raw Data'!AB19</f>
        <v>0</v>
      </c>
      <c r="V21" s="1" t="str">
        <f>IF('Survey Gizmo Raw Data'!AC19="","",'Survey Gizmo Raw Data'!AC19)</f>
        <v>Medicaid</v>
      </c>
      <c r="W21" s="1" t="str">
        <f>IF('Survey Gizmo Raw Data'!AD19="","",'Survey Gizmo Raw Data'!AD19&amp;",")</f>
        <v/>
      </c>
      <c r="X21" s="1" t="str">
        <f>IF('Survey Gizmo Raw Data'!AE19="","",'Survey Gizmo Raw Data'!AE19&amp;",")</f>
        <v/>
      </c>
      <c r="Y21" s="1" t="str">
        <f>IF('Survey Gizmo Raw Data'!AF19="","",'Survey Gizmo Raw Data'!AF19&amp;",")</f>
        <v/>
      </c>
      <c r="Z21" s="1" t="str">
        <f>IF('Survey Gizmo Raw Data'!AG19="","",'Survey Gizmo Raw Data'!AG19&amp;",")</f>
        <v/>
      </c>
      <c r="AA21" s="1" t="str">
        <f>'Survey Gizmo Raw Data'!AH19</f>
        <v>State</v>
      </c>
      <c r="AB21" s="1">
        <f>'Survey Gizmo Raw Data'!AJ19</f>
        <v>0</v>
      </c>
      <c r="AC21" s="1" t="str">
        <f>IF(AA21="Aggregated rate for health plans",'Survey Gizmo Raw Data'!AK19,IF(AA21="Aggregated rate for ACOs",'Survey Gizmo Raw Data'!AM19,IF(AA21="Aggregated rate for providers (e.g., primary care practices, hospitals)",'Survey Gizmo Raw Data'!AO19,"")))</f>
        <v/>
      </c>
      <c r="AD21" s="1" t="str">
        <f t="shared" si="29"/>
        <v/>
      </c>
      <c r="AE21" s="1" t="str">
        <f>IF(AC21="Sub-population of health plans",'Survey Gizmo Raw Data'!AL19,IF(AC21="Sub-population of ACOs",'Survey Gizmo Raw Data'!AN19,IF(AC21="Sub-population of providers",'Survey Gizmo Raw Data'!AP19,"")))</f>
        <v/>
      </c>
      <c r="AF21" s="1" t="str">
        <f>IF('Survey Gizmo Raw Data'!AQ19="","",'Survey Gizmo Raw Data'!AQ19&amp;",")</f>
        <v>Payment (financial incentive or disincentive),</v>
      </c>
      <c r="AG21" s="1" t="str">
        <f>IF('Survey Gizmo Raw Data'!AR19="","",'Survey Gizmo Raw Data'!AR19&amp;",")</f>
        <v/>
      </c>
      <c r="AH21" s="1" t="str">
        <f>IF('Survey Gizmo Raw Data'!AS19="","",'Survey Gizmo Raw Data'!AS19&amp;",")</f>
        <v>Public reporting,</v>
      </c>
      <c r="AI21" s="1" t="str">
        <f t="shared" si="17"/>
        <v/>
      </c>
      <c r="AJ21" s="1" t="str">
        <f t="shared" si="32"/>
        <v xml:space="preserve"> (),</v>
      </c>
      <c r="AK21" s="1" t="str">
        <f>IF('Survey Gizmo Raw Data'!AT19="","","Quality reporting")</f>
        <v/>
      </c>
      <c r="AL21" s="1" t="str">
        <f>IF('Survey Gizmo Raw Data'!AV19="","",'Survey Gizmo Raw Data'!AV19)</f>
        <v/>
      </c>
      <c r="AM21" s="1" t="str">
        <f t="shared" si="19"/>
        <v>Other (For reporting to CMS Child Core Set)</v>
      </c>
      <c r="AN21" s="1" t="str">
        <f t="shared" si="33"/>
        <v>Other (For reporting to CMS Child Core Set)</v>
      </c>
      <c r="AO21" s="1" t="str">
        <f>IF('Survey Gizmo Raw Data'!AU19="","","Other")</f>
        <v>Other</v>
      </c>
      <c r="AP21" s="1" t="str">
        <f>IF('Survey Gizmo Raw Data'!AW19="","",'Survey Gizmo Raw Data'!AW19)</f>
        <v>For reporting to CMS Child Core Set</v>
      </c>
      <c r="AQ21" s="1" t="str">
        <f>'Survey Gizmo Raw Data'!AX19</f>
        <v>Yes</v>
      </c>
      <c r="AR21" s="1">
        <f>'Survey Gizmo Raw Data'!AY19</f>
        <v>0</v>
      </c>
      <c r="AS21" s="1" t="str">
        <f>'Survey Gizmo Raw Data'!AZ19</f>
        <v>01/01/2017</v>
      </c>
      <c r="AT21" s="1" t="str">
        <f>'Survey Gizmo Raw Data'!BA19</f>
        <v>12/31/2017</v>
      </c>
      <c r="AU21" s="1">
        <f>'Survey Gizmo Raw Data'!BB19</f>
        <v>7994</v>
      </c>
      <c r="AV21" s="1">
        <f>'Survey Gizmo Raw Data'!BC19</f>
        <v>12061</v>
      </c>
      <c r="AW21" s="3">
        <f t="shared" si="34"/>
        <v>0.66279744631456761</v>
      </c>
      <c r="AX21" s="1" t="str">
        <f>IF('Survey Gizmo Raw Data'!BE19="","Did not submit data for a second performance period.",'Survey Gizmo Raw Data'!BE19)</f>
        <v>01/01/2016</v>
      </c>
      <c r="AY21" s="1" t="str">
        <f>IF('Survey Gizmo Raw Data'!BF19="","Did not submit data for a second performance period.",'Survey Gizmo Raw Data'!BF19)</f>
        <v>12/31/2016</v>
      </c>
      <c r="AZ21" s="1">
        <f>IF('Survey Gizmo Raw Data'!BG19="","Did not submit data for a second performance period.",'Survey Gizmo Raw Data'!BG19)</f>
        <v>8853</v>
      </c>
      <c r="BA21" s="1">
        <f>IF('Survey Gizmo Raw Data'!BH19="","Did not submit data for a second performance period.",'Survey Gizmo Raw Data'!BH19)</f>
        <v>13123</v>
      </c>
      <c r="BB21" s="3">
        <f t="shared" si="35"/>
        <v>0.67461708450811553</v>
      </c>
      <c r="BC21" s="1" t="str">
        <f>IF('Survey Gizmo Raw Data'!BJ19="","Did not submit data for a third performance period.",'Survey Gizmo Raw Data'!BJ19)</f>
        <v>Did not submit data for a third performance period.</v>
      </c>
      <c r="BD21" s="1" t="str">
        <f>IF('Survey Gizmo Raw Data'!BK19="","Did not submit data for a third performance period.",'Survey Gizmo Raw Data'!BK19)</f>
        <v>Did not submit data for a third performance period.</v>
      </c>
      <c r="BE21" s="1" t="str">
        <f>IF('Survey Gizmo Raw Data'!BL19="","Did not submit data for a third performance period.",'Survey Gizmo Raw Data'!BL19)</f>
        <v>Did not submit data for a third performance period.</v>
      </c>
      <c r="BF21" s="1" t="str">
        <f>IF('Survey Gizmo Raw Data'!BM19="","Did not submit data for a third performance period.",'Survey Gizmo Raw Data'!BM19)</f>
        <v>Did not submit data for a third performance period.</v>
      </c>
      <c r="BG21" s="3" t="str">
        <f t="shared" si="36"/>
        <v>Did not submit data for a third performance period.</v>
      </c>
      <c r="BH21" s="3" t="str">
        <f t="shared" si="37"/>
        <v>Frank Wu (weiting.wu@dhsoha.state.or.us)</v>
      </c>
      <c r="BI21" s="3" t="str">
        <f t="shared" si="38"/>
        <v>Frank Wu</v>
      </c>
      <c r="BJ21" s="1" t="str">
        <f>'Survey Gizmo Raw Data'!BN19</f>
        <v>Frank</v>
      </c>
      <c r="BK21" s="1" t="str">
        <f>'Survey Gizmo Raw Data'!BO19</f>
        <v>Wu</v>
      </c>
      <c r="BL21" s="1" t="str">
        <f>'Survey Gizmo Raw Data'!BP19</f>
        <v>Research Analyst</v>
      </c>
      <c r="BM21" s="1" t="str">
        <f>'Survey Gizmo Raw Data'!BQ19</f>
        <v>Oregon Health Authority Health Analytics</v>
      </c>
      <c r="BN21" s="1" t="str">
        <f>'Survey Gizmo Raw Data'!BR19</f>
        <v>OR</v>
      </c>
      <c r="BO21" s="1" t="str">
        <f>'Survey Gizmo Raw Data'!BS19</f>
        <v>weiting.wu@dhsoha.state.or.us</v>
      </c>
      <c r="BP21" s="1">
        <f>'Survey Gizmo Raw Data'!BT19</f>
        <v>9716733396</v>
      </c>
      <c r="BQ21" s="3" t="str">
        <f t="shared" si="26"/>
        <v>Policy contact is the same as the Technical Specifications contact</v>
      </c>
      <c r="BR21" s="3" t="str">
        <f t="shared" si="39"/>
        <v xml:space="preserve">  ()</v>
      </c>
      <c r="BS21" s="3" t="str">
        <f t="shared" si="40"/>
        <v xml:space="preserve"> </v>
      </c>
      <c r="BT21" s="1" t="str">
        <f>IF('Survey Gizmo Raw Data'!BU19="","",'Survey Gizmo Raw Data'!BU19)</f>
        <v/>
      </c>
      <c r="BU21" s="1" t="str">
        <f>IF('Survey Gizmo Raw Data'!BV19="","",'Survey Gizmo Raw Data'!BV19)</f>
        <v/>
      </c>
      <c r="BV21" s="1" t="str">
        <f>IF('Survey Gizmo Raw Data'!BW19="","",'Survey Gizmo Raw Data'!BW19)</f>
        <v/>
      </c>
      <c r="BW21" s="1" t="str">
        <f>IF('Survey Gizmo Raw Data'!BX19="","",'Survey Gizmo Raw Data'!BX19)</f>
        <v/>
      </c>
      <c r="BX21" s="1" t="str">
        <f>IF('Survey Gizmo Raw Data'!BY19="","",'Survey Gizmo Raw Data'!BY19)</f>
        <v/>
      </c>
      <c r="BY21" s="1" t="str">
        <f>IF('Survey Gizmo Raw Data'!BZ19="","",'Survey Gizmo Raw Data'!BZ19)</f>
        <v/>
      </c>
      <c r="BZ21" s="1" t="str">
        <f>IF('Survey Gizmo Raw Data'!CA19="","",'Survey Gizmo Raw Data'!CA19)</f>
        <v/>
      </c>
      <c r="CA21" s="1" t="str">
        <f>'Survey Gizmo Raw Data'!CB19</f>
        <v>Yes, it is okay to share with others.</v>
      </c>
      <c r="CB21" s="1">
        <f>'Survey Gizmo Raw Data'!CC19</f>
        <v>0</v>
      </c>
      <c r="CC21" s="1" t="str">
        <f>'Survey Gizmo Raw Data'!CD19</f>
        <v>Measurement end date should be 12/31 of each year, but data entry isn't successful, so keyed in 12/01 instead. See email for detail.</v>
      </c>
    </row>
    <row r="22" spans="1:81" s="2" customFormat="1" ht="390" x14ac:dyDescent="0.25">
      <c r="A22" s="1">
        <f>'Survey Gizmo Raw Data'!A20</f>
        <v>87</v>
      </c>
      <c r="B22" s="1" t="str">
        <f>'Survey Gizmo Raw Data'!BR20</f>
        <v>OR</v>
      </c>
      <c r="C22" s="1" t="str">
        <f>'Survey Gizmo Raw Data'!BQ20</f>
        <v>Oregon Health Authority Health Analytics</v>
      </c>
      <c r="D22" s="1" t="str">
        <f>'Survey Gizmo Raw Data'!K20</f>
        <v>Yes</v>
      </c>
      <c r="E22" s="35">
        <f>IF('Survey Gizmo Raw Data'!L20="","No NQF Number",'Survey Gizmo Raw Data'!L20)</f>
        <v>2508</v>
      </c>
      <c r="F22" s="1" t="str">
        <f>'Survey Gizmo Raw Data'!J20</f>
        <v>Dental Sealants on Permanent Molars for Children</v>
      </c>
      <c r="G22" s="1" t="str">
        <f>'Survey Gizmo Raw Data'!M20</f>
        <v>Other</v>
      </c>
      <c r="H22" s="1" t="str">
        <f>'Survey Gizmo Raw Data'!O20</f>
        <v>Dental Quality Alliance</v>
      </c>
      <c r="I22" s="1" t="str">
        <f>'Survey Gizmo Raw Data'!P20</f>
        <v>Claims data</v>
      </c>
      <c r="J22" s="1">
        <f>'Survey Gizmo Raw Data'!Q20</f>
        <v>0</v>
      </c>
      <c r="K22" s="1" t="str">
        <f t="shared" si="30"/>
        <v>Measure does deviate from the steward (Oregon combines Dental Sealant measures for age 6-9 (NQF-2508) and age 10-14 (NQF-2509) into one measure, and with following deviations: 'Elevated risk' is not required in the denominator logic; ANY tooth codes defined in the DQA measures can be numerator compliant among all age range; for numerator claims in medical claim form, tooth codes are not required.)</v>
      </c>
      <c r="L22" s="1" t="str">
        <f t="shared" si="31"/>
        <v>Measure does deviate from the steward (0)</v>
      </c>
      <c r="M22" s="1" t="str">
        <f>IF('Survey Gizmo Raw Data'!R20="No","No deviations from the measure steward",IF('Survey Gizmo Raw Data'!R20="Yes","Measure does deviate from the steward",'Survey Gizmo Raw Data'!R20))</f>
        <v>Measure does deviate from the steward</v>
      </c>
      <c r="N22" s="1">
        <f>'Survey Gizmo Raw Data'!S20</f>
        <v>0</v>
      </c>
      <c r="O22" s="1" t="str">
        <f>'Survey Gizmo Raw Data'!T20</f>
        <v>Oregon combines Dental Sealant measures for age 6-9 (NQF-2508) and age 10-14 (NQF-2509) into one measure, and with following deviations: 'Elevated risk' is not required in the denominator logic; ANY tooth codes defined in the DQA measures can be numerator compliant among all age range; for numerator claims in medical claim form, tooth codes are not required.</v>
      </c>
      <c r="P22" s="1" t="str">
        <f>IF('Survey Gizmo Raw Data'!U20="Yes",'Survey Gizmo Raw Data'!V20,'Survey Gizmo Raw Data'!W20)</f>
        <v>https://www.oregon.gov/oha/HPA/ANALYTICS/CCOData/Dental-Sealants-2018.pdf</v>
      </c>
      <c r="Q22" s="1" t="str">
        <f>'Survey Gizmo Raw Data'!X20</f>
        <v>No</v>
      </c>
      <c r="R22" s="1">
        <f>'Survey Gizmo Raw Data'!Y20</f>
        <v>0</v>
      </c>
      <c r="S22" s="1">
        <f>'Survey Gizmo Raw Data'!Z20</f>
        <v>0</v>
      </c>
      <c r="T22" s="1">
        <f>'Survey Gizmo Raw Data'!AA20</f>
        <v>0</v>
      </c>
      <c r="U22" s="1">
        <f>'Survey Gizmo Raw Data'!AB20</f>
        <v>0</v>
      </c>
      <c r="V22" s="1" t="str">
        <f>IF('Survey Gizmo Raw Data'!AC20="","",'Survey Gizmo Raw Data'!AC20)</f>
        <v>Medicaid</v>
      </c>
      <c r="W22" s="1" t="str">
        <f>IF('Survey Gizmo Raw Data'!AD20="","",'Survey Gizmo Raw Data'!AD20&amp;",")</f>
        <v/>
      </c>
      <c r="X22" s="1" t="str">
        <f>IF('Survey Gizmo Raw Data'!AE20="","",'Survey Gizmo Raw Data'!AE20&amp;",")</f>
        <v/>
      </c>
      <c r="Y22" s="1" t="str">
        <f>IF('Survey Gizmo Raw Data'!AF20="","",'Survey Gizmo Raw Data'!AF20&amp;",")</f>
        <v/>
      </c>
      <c r="Z22" s="1" t="str">
        <f>IF('Survey Gizmo Raw Data'!AG20="","",'Survey Gizmo Raw Data'!AG20&amp;",")</f>
        <v/>
      </c>
      <c r="AA22" s="1" t="str">
        <f>'Survey Gizmo Raw Data'!AH20</f>
        <v>State</v>
      </c>
      <c r="AB22" s="1">
        <f>'Survey Gizmo Raw Data'!AJ20</f>
        <v>0</v>
      </c>
      <c r="AC22" s="1" t="str">
        <f>IF(AA22="Aggregated rate for health plans",'Survey Gizmo Raw Data'!AK20,IF(AA22="Aggregated rate for ACOs",'Survey Gizmo Raw Data'!AM20,IF(AA22="Aggregated rate for providers (e.g., primary care practices, hospitals)",'Survey Gizmo Raw Data'!AO20,"")))</f>
        <v/>
      </c>
      <c r="AD22" s="1" t="str">
        <f t="shared" si="29"/>
        <v/>
      </c>
      <c r="AE22" s="1" t="str">
        <f>IF(AC22="Sub-population of health plans",'Survey Gizmo Raw Data'!AL20,IF(AC22="Sub-population of ACOs",'Survey Gizmo Raw Data'!AN20,IF(AC22="Sub-population of providers",'Survey Gizmo Raw Data'!AP20,"")))</f>
        <v/>
      </c>
      <c r="AF22" s="1" t="str">
        <f>IF('Survey Gizmo Raw Data'!AQ20="","",'Survey Gizmo Raw Data'!AQ20&amp;",")</f>
        <v>Payment (financial incentive or disincentive),</v>
      </c>
      <c r="AG22" s="1" t="str">
        <f>IF('Survey Gizmo Raw Data'!AR20="","",'Survey Gizmo Raw Data'!AR20&amp;",")</f>
        <v/>
      </c>
      <c r="AH22" s="1" t="str">
        <f>IF('Survey Gizmo Raw Data'!AS20="","",'Survey Gizmo Raw Data'!AS20&amp;",")</f>
        <v>Public reporting,</v>
      </c>
      <c r="AI22" s="1" t="str">
        <f t="shared" si="17"/>
        <v/>
      </c>
      <c r="AJ22" s="1" t="str">
        <f t="shared" si="32"/>
        <v xml:space="preserve"> (),</v>
      </c>
      <c r="AK22" s="1" t="str">
        <f>IF('Survey Gizmo Raw Data'!AT20="","","Quality reporting")</f>
        <v/>
      </c>
      <c r="AL22" s="1" t="str">
        <f>IF('Survey Gizmo Raw Data'!AV20="","",'Survey Gizmo Raw Data'!AV20)</f>
        <v/>
      </c>
      <c r="AM22" s="1" t="str">
        <f t="shared" si="19"/>
        <v>Other (For reporting to CMS Child Core Set)</v>
      </c>
      <c r="AN22" s="1" t="str">
        <f t="shared" si="33"/>
        <v>Other (For reporting to CMS Child Core Set)</v>
      </c>
      <c r="AO22" s="1" t="str">
        <f>IF('Survey Gizmo Raw Data'!AU20="","","Other")</f>
        <v>Other</v>
      </c>
      <c r="AP22" s="1" t="str">
        <f>IF('Survey Gizmo Raw Data'!AW20="","",'Survey Gizmo Raw Data'!AW20)</f>
        <v>For reporting to CMS Child Core Set</v>
      </c>
      <c r="AQ22" s="1" t="str">
        <f>'Survey Gizmo Raw Data'!AX20</f>
        <v>Yes</v>
      </c>
      <c r="AR22" s="1">
        <f>'Survey Gizmo Raw Data'!AY20</f>
        <v>0</v>
      </c>
      <c r="AS22" s="1" t="str">
        <f>'Survey Gizmo Raw Data'!AZ20</f>
        <v>01/01/2017</v>
      </c>
      <c r="AT22" s="1" t="str">
        <f>'Survey Gizmo Raw Data'!BA20</f>
        <v>12/31/2017</v>
      </c>
      <c r="AU22" s="1">
        <f>'Survey Gizmo Raw Data'!BB20</f>
        <v>30852</v>
      </c>
      <c r="AV22" s="1">
        <f>'Survey Gizmo Raw Data'!BC20</f>
        <v>128188</v>
      </c>
      <c r="AW22" s="3">
        <f t="shared" si="34"/>
        <v>0.24067775454800761</v>
      </c>
      <c r="AX22" s="1" t="str">
        <f>IF('Survey Gizmo Raw Data'!BE20="","Did not submit data for a second performance period.",'Survey Gizmo Raw Data'!BE20)</f>
        <v>01/01/2016</v>
      </c>
      <c r="AY22" s="1" t="str">
        <f>IF('Survey Gizmo Raw Data'!BF20="","Did not submit data for a second performance period.",'Survey Gizmo Raw Data'!BF20)</f>
        <v>12/31/2016</v>
      </c>
      <c r="AZ22" s="1">
        <f>IF('Survey Gizmo Raw Data'!BG20="","Did not submit data for a second performance period.",'Survey Gizmo Raw Data'!BG20)</f>
        <v>25646</v>
      </c>
      <c r="BA22" s="1">
        <f>IF('Survey Gizmo Raw Data'!BH20="","Did not submit data for a second performance period.",'Survey Gizmo Raw Data'!BH20)</f>
        <v>119169</v>
      </c>
      <c r="BB22" s="3">
        <f t="shared" si="35"/>
        <v>0.21520697496832231</v>
      </c>
      <c r="BC22" s="1" t="str">
        <f>IF('Survey Gizmo Raw Data'!BJ20="","Did not submit data for a third performance period.",'Survey Gizmo Raw Data'!BJ20)</f>
        <v>Did not submit data for a third performance period.</v>
      </c>
      <c r="BD22" s="1" t="str">
        <f>IF('Survey Gizmo Raw Data'!BK20="","Did not submit data for a third performance period.",'Survey Gizmo Raw Data'!BK20)</f>
        <v>Did not submit data for a third performance period.</v>
      </c>
      <c r="BE22" s="1" t="str">
        <f>IF('Survey Gizmo Raw Data'!BL20="","Did not submit data for a third performance period.",'Survey Gizmo Raw Data'!BL20)</f>
        <v>Did not submit data for a third performance period.</v>
      </c>
      <c r="BF22" s="1" t="str">
        <f>IF('Survey Gizmo Raw Data'!BM20="","Did not submit data for a third performance period.",'Survey Gizmo Raw Data'!BM20)</f>
        <v>Did not submit data for a third performance period.</v>
      </c>
      <c r="BG22" s="3" t="str">
        <f t="shared" si="36"/>
        <v>Did not submit data for a third performance period.</v>
      </c>
      <c r="BH22" s="3" t="str">
        <f t="shared" si="37"/>
        <v>Frank Wu (weiting.wu@dhsoha.state.or.us)</v>
      </c>
      <c r="BI22" s="3" t="str">
        <f t="shared" si="38"/>
        <v>Frank Wu</v>
      </c>
      <c r="BJ22" s="1" t="str">
        <f>'Survey Gizmo Raw Data'!BN20</f>
        <v>Frank</v>
      </c>
      <c r="BK22" s="1" t="str">
        <f>'Survey Gizmo Raw Data'!BO20</f>
        <v>Wu</v>
      </c>
      <c r="BL22" s="1" t="str">
        <f>'Survey Gizmo Raw Data'!BP20</f>
        <v>Research Analyst</v>
      </c>
      <c r="BM22" s="1" t="str">
        <f>'Survey Gizmo Raw Data'!BQ20</f>
        <v>Oregon Health Authority Health Analytics</v>
      </c>
      <c r="BN22" s="1" t="str">
        <f>'Survey Gizmo Raw Data'!BR20</f>
        <v>OR</v>
      </c>
      <c r="BO22" s="1" t="str">
        <f>'Survey Gizmo Raw Data'!BS20</f>
        <v>weiting.wu@dhsoha.state.or.us</v>
      </c>
      <c r="BP22" s="1">
        <f>'Survey Gizmo Raw Data'!BT20</f>
        <v>9716733396</v>
      </c>
      <c r="BQ22" s="3" t="str">
        <f t="shared" si="26"/>
        <v>Policy contact is the same as the Technical Specifications contact</v>
      </c>
      <c r="BR22" s="3" t="str">
        <f t="shared" si="39"/>
        <v xml:space="preserve">  ()</v>
      </c>
      <c r="BS22" s="3" t="str">
        <f t="shared" si="40"/>
        <v xml:space="preserve"> </v>
      </c>
      <c r="BT22" s="1" t="str">
        <f>IF('Survey Gizmo Raw Data'!BU20="","",'Survey Gizmo Raw Data'!BU20)</f>
        <v/>
      </c>
      <c r="BU22" s="1" t="str">
        <f>IF('Survey Gizmo Raw Data'!BV20="","",'Survey Gizmo Raw Data'!BV20)</f>
        <v/>
      </c>
      <c r="BV22" s="1" t="str">
        <f>IF('Survey Gizmo Raw Data'!BW20="","",'Survey Gizmo Raw Data'!BW20)</f>
        <v/>
      </c>
      <c r="BW22" s="1" t="str">
        <f>IF('Survey Gizmo Raw Data'!BX20="","",'Survey Gizmo Raw Data'!BX20)</f>
        <v/>
      </c>
      <c r="BX22" s="1" t="str">
        <f>IF('Survey Gizmo Raw Data'!BY20="","",'Survey Gizmo Raw Data'!BY20)</f>
        <v/>
      </c>
      <c r="BY22" s="1" t="str">
        <f>IF('Survey Gizmo Raw Data'!BZ20="","",'Survey Gizmo Raw Data'!BZ20)</f>
        <v/>
      </c>
      <c r="BZ22" s="1" t="str">
        <f>IF('Survey Gizmo Raw Data'!CA20="","",'Survey Gizmo Raw Data'!CA20)</f>
        <v/>
      </c>
      <c r="CA22" s="1" t="str">
        <f>'Survey Gizmo Raw Data'!CB20</f>
        <v>Yes, it is okay to share with others.</v>
      </c>
      <c r="CB22" s="1">
        <f>'Survey Gizmo Raw Data'!CC20</f>
        <v>0</v>
      </c>
      <c r="CC22" s="1" t="str">
        <f>'Survey Gizmo Raw Data'!CD20</f>
        <v>Measurement end date should be 12/31 of each year, but data entry isn't successful, so keyed in 12/01 instead. See email for detail.</v>
      </c>
    </row>
    <row r="23" spans="1:81" s="2" customFormat="1" ht="165" x14ac:dyDescent="0.25">
      <c r="A23" s="1">
        <f>'Survey Gizmo Raw Data'!A21</f>
        <v>88</v>
      </c>
      <c r="B23" s="1" t="str">
        <f>'Survey Gizmo Raw Data'!BR21</f>
        <v>OR</v>
      </c>
      <c r="C23" s="1" t="str">
        <f>'Survey Gizmo Raw Data'!BQ21</f>
        <v>Oregon Health Authority Health Analytics</v>
      </c>
      <c r="D23" s="1" t="str">
        <f>'Survey Gizmo Raw Data'!K21</f>
        <v>Yes</v>
      </c>
      <c r="E23" s="35">
        <f>IF('Survey Gizmo Raw Data'!L21="","No NQF Number",'Survey Gizmo Raw Data'!L21)</f>
        <v>1448</v>
      </c>
      <c r="F23" s="1" t="str">
        <f>'Survey Gizmo Raw Data'!J21</f>
        <v>Developmental Screening in the First Three Years of Life</v>
      </c>
      <c r="G23" s="1" t="str">
        <f>'Survey Gizmo Raw Data'!M21</f>
        <v>Other</v>
      </c>
      <c r="H23" s="1" t="str">
        <f>'Survey Gizmo Raw Data'!O21</f>
        <v>Oregon Health and Science University</v>
      </c>
      <c r="I23" s="1" t="str">
        <f>'Survey Gizmo Raw Data'!P21</f>
        <v>Claims data</v>
      </c>
      <c r="J23" s="1">
        <f>'Survey Gizmo Raw Data'!Q21</f>
        <v>0</v>
      </c>
      <c r="K23" s="1" t="str">
        <f t="shared" si="30"/>
        <v>No deviations from the measure steward (0)</v>
      </c>
      <c r="L23" s="1" t="str">
        <f t="shared" si="31"/>
        <v>No deviations from the measure steward (2013)</v>
      </c>
      <c r="M23" s="1" t="str">
        <f>IF('Survey Gizmo Raw Data'!R21="No","No deviations from the measure steward",IF('Survey Gizmo Raw Data'!R21="Yes","Measure does deviate from the steward",'Survey Gizmo Raw Data'!R21))</f>
        <v>No deviations from the measure steward</v>
      </c>
      <c r="N23" s="1">
        <f>'Survey Gizmo Raw Data'!S21</f>
        <v>2013</v>
      </c>
      <c r="O23" s="1">
        <f>'Survey Gizmo Raw Data'!T21</f>
        <v>0</v>
      </c>
      <c r="P23" s="1">
        <f>IF('Survey Gizmo Raw Data'!U21="Yes",'Survey Gizmo Raw Data'!V21,'Survey Gizmo Raw Data'!W21)</f>
        <v>0</v>
      </c>
      <c r="Q23" s="1" t="str">
        <f>'Survey Gizmo Raw Data'!X21</f>
        <v>No</v>
      </c>
      <c r="R23" s="1">
        <f>'Survey Gizmo Raw Data'!Y21</f>
        <v>0</v>
      </c>
      <c r="S23" s="1">
        <f>'Survey Gizmo Raw Data'!Z21</f>
        <v>0</v>
      </c>
      <c r="T23" s="1">
        <f>'Survey Gizmo Raw Data'!AA21</f>
        <v>0</v>
      </c>
      <c r="U23" s="1">
        <f>'Survey Gizmo Raw Data'!AB21</f>
        <v>0</v>
      </c>
      <c r="V23" s="1" t="str">
        <f>IF('Survey Gizmo Raw Data'!AC21="","",'Survey Gizmo Raw Data'!AC21)</f>
        <v>Medicaid</v>
      </c>
      <c r="W23" s="1" t="str">
        <f>IF('Survey Gizmo Raw Data'!AD21="","",'Survey Gizmo Raw Data'!AD21&amp;",")</f>
        <v/>
      </c>
      <c r="X23" s="1" t="str">
        <f>IF('Survey Gizmo Raw Data'!AE21="","",'Survey Gizmo Raw Data'!AE21&amp;",")</f>
        <v/>
      </c>
      <c r="Y23" s="1" t="str">
        <f>IF('Survey Gizmo Raw Data'!AF21="","",'Survey Gizmo Raw Data'!AF21&amp;",")</f>
        <v/>
      </c>
      <c r="Z23" s="1" t="str">
        <f>IF('Survey Gizmo Raw Data'!AG21="","",'Survey Gizmo Raw Data'!AG21&amp;",")</f>
        <v/>
      </c>
      <c r="AA23" s="1" t="str">
        <f>'Survey Gizmo Raw Data'!AH21</f>
        <v>State</v>
      </c>
      <c r="AB23" s="1">
        <f>'Survey Gizmo Raw Data'!AJ21</f>
        <v>0</v>
      </c>
      <c r="AC23" s="1" t="str">
        <f>IF(AA23="Aggregated rate for health plans",'Survey Gizmo Raw Data'!AK21,IF(AA23="Aggregated rate for ACOs",'Survey Gizmo Raw Data'!AM21,IF(AA23="Aggregated rate for providers (e.g., primary care practices, hospitals)",'Survey Gizmo Raw Data'!AO21,"")))</f>
        <v/>
      </c>
      <c r="AD23" s="1" t="str">
        <f t="shared" si="29"/>
        <v/>
      </c>
      <c r="AE23" s="1" t="str">
        <f>IF(AC23="Sub-population of health plans",'Survey Gizmo Raw Data'!AL21,IF(AC23="Sub-population of ACOs",'Survey Gizmo Raw Data'!AN21,IF(AC23="Sub-population of providers",'Survey Gizmo Raw Data'!AP21,"")))</f>
        <v/>
      </c>
      <c r="AF23" s="1" t="str">
        <f>IF('Survey Gizmo Raw Data'!AQ21="","",'Survey Gizmo Raw Data'!AQ21&amp;",")</f>
        <v>Payment (financial incentive or disincentive),</v>
      </c>
      <c r="AG23" s="1" t="str">
        <f>IF('Survey Gizmo Raw Data'!AR21="","",'Survey Gizmo Raw Data'!AR21&amp;",")</f>
        <v/>
      </c>
      <c r="AH23" s="1" t="str">
        <f>IF('Survey Gizmo Raw Data'!AS21="","",'Survey Gizmo Raw Data'!AS21&amp;",")</f>
        <v>Public reporting,</v>
      </c>
      <c r="AI23" s="1" t="str">
        <f t="shared" si="17"/>
        <v/>
      </c>
      <c r="AJ23" s="1" t="str">
        <f t="shared" si="32"/>
        <v xml:space="preserve"> (),</v>
      </c>
      <c r="AK23" s="1" t="str">
        <f>IF('Survey Gizmo Raw Data'!AT21="","","Quality reporting")</f>
        <v/>
      </c>
      <c r="AL23" s="1" t="str">
        <f>IF('Survey Gizmo Raw Data'!AV21="","",'Survey Gizmo Raw Data'!AV21)</f>
        <v/>
      </c>
      <c r="AM23" s="1" t="str">
        <f t="shared" si="19"/>
        <v>Other (For reporting to CMS Child Core Set)</v>
      </c>
      <c r="AN23" s="1" t="str">
        <f t="shared" si="33"/>
        <v>Other (For reporting to CMS Child Core Set)</v>
      </c>
      <c r="AO23" s="1" t="str">
        <f>IF('Survey Gizmo Raw Data'!AU21="","","Other")</f>
        <v>Other</v>
      </c>
      <c r="AP23" s="1" t="str">
        <f>IF('Survey Gizmo Raw Data'!AW21="","",'Survey Gizmo Raw Data'!AW21)</f>
        <v>For reporting to CMS Child Core Set</v>
      </c>
      <c r="AQ23" s="1" t="str">
        <f>'Survey Gizmo Raw Data'!AX21</f>
        <v>Yes</v>
      </c>
      <c r="AR23" s="1">
        <f>'Survey Gizmo Raw Data'!AY21</f>
        <v>0</v>
      </c>
      <c r="AS23" s="1" t="str">
        <f>'Survey Gizmo Raw Data'!AZ21</f>
        <v>01/01/2017</v>
      </c>
      <c r="AT23" s="1" t="str">
        <f>'Survey Gizmo Raw Data'!BA21</f>
        <v>12/31/2017</v>
      </c>
      <c r="AU23" s="1">
        <f>'Survey Gizmo Raw Data'!BB21</f>
        <v>31019</v>
      </c>
      <c r="AV23" s="1">
        <f>'Survey Gizmo Raw Data'!BC21</f>
        <v>44966</v>
      </c>
      <c r="AW23" s="3">
        <f t="shared" si="34"/>
        <v>0.68983231775118981</v>
      </c>
      <c r="AX23" s="1" t="str">
        <f>IF('Survey Gizmo Raw Data'!BE21="","Did not submit data for a second performance period.",'Survey Gizmo Raw Data'!BE21)</f>
        <v>01/01/2016</v>
      </c>
      <c r="AY23" s="1" t="str">
        <f>IF('Survey Gizmo Raw Data'!BF21="","Did not submit data for a second performance period.",'Survey Gizmo Raw Data'!BF21)</f>
        <v>12/31/2016</v>
      </c>
      <c r="AZ23" s="1">
        <f>IF('Survey Gizmo Raw Data'!BG21="","Did not submit data for a second performance period.",'Survey Gizmo Raw Data'!BG21)</f>
        <v>29713</v>
      </c>
      <c r="BA23" s="1">
        <f>IF('Survey Gizmo Raw Data'!BH21="","Did not submit data for a second performance period.",'Survey Gizmo Raw Data'!BH21)</f>
        <v>47754</v>
      </c>
      <c r="BB23" s="3">
        <f t="shared" si="35"/>
        <v>0.62220965782971061</v>
      </c>
      <c r="BC23" s="1" t="str">
        <f>IF('Survey Gizmo Raw Data'!BJ21="","Did not submit data for a third performance period.",'Survey Gizmo Raw Data'!BJ21)</f>
        <v>Did not submit data for a third performance period.</v>
      </c>
      <c r="BD23" s="1" t="str">
        <f>IF('Survey Gizmo Raw Data'!BK21="","Did not submit data for a third performance period.",'Survey Gizmo Raw Data'!BK21)</f>
        <v>Did not submit data for a third performance period.</v>
      </c>
      <c r="BE23" s="1" t="str">
        <f>IF('Survey Gizmo Raw Data'!BL21="","Did not submit data for a third performance period.",'Survey Gizmo Raw Data'!BL21)</f>
        <v>Did not submit data for a third performance period.</v>
      </c>
      <c r="BF23" s="1" t="str">
        <f>IF('Survey Gizmo Raw Data'!BM21="","Did not submit data for a third performance period.",'Survey Gizmo Raw Data'!BM21)</f>
        <v>Did not submit data for a third performance period.</v>
      </c>
      <c r="BG23" s="3" t="str">
        <f t="shared" si="36"/>
        <v>Did not submit data for a third performance period.</v>
      </c>
      <c r="BH23" s="3" t="str">
        <f t="shared" si="37"/>
        <v>Frank Wu (weiting.wu@dhsoha.state.or.us)</v>
      </c>
      <c r="BI23" s="3" t="str">
        <f t="shared" si="38"/>
        <v>Frank Wu</v>
      </c>
      <c r="BJ23" s="1" t="str">
        <f>'Survey Gizmo Raw Data'!BN21</f>
        <v>Frank</v>
      </c>
      <c r="BK23" s="1" t="str">
        <f>'Survey Gizmo Raw Data'!BO21</f>
        <v>Wu</v>
      </c>
      <c r="BL23" s="1" t="str">
        <f>'Survey Gizmo Raw Data'!BP21</f>
        <v>Research Analyst</v>
      </c>
      <c r="BM23" s="1" t="str">
        <f>'Survey Gizmo Raw Data'!BQ21</f>
        <v>Oregon Health Authority Health Analytics</v>
      </c>
      <c r="BN23" s="1" t="str">
        <f>'Survey Gizmo Raw Data'!BR21</f>
        <v>OR</v>
      </c>
      <c r="BO23" s="1" t="str">
        <f>'Survey Gizmo Raw Data'!BS21</f>
        <v>weiting.wu@dhsoha.state.or.us</v>
      </c>
      <c r="BP23" s="1">
        <f>'Survey Gizmo Raw Data'!BT21</f>
        <v>9716733396</v>
      </c>
      <c r="BQ23" s="3" t="str">
        <f t="shared" si="26"/>
        <v>Policy contact is the same as the Technical Specifications contact</v>
      </c>
      <c r="BR23" s="3" t="str">
        <f t="shared" si="39"/>
        <v xml:space="preserve">  ()</v>
      </c>
      <c r="BS23" s="3" t="str">
        <f t="shared" si="40"/>
        <v xml:space="preserve"> </v>
      </c>
      <c r="BT23" s="1" t="str">
        <f>IF('Survey Gizmo Raw Data'!BU21="","",'Survey Gizmo Raw Data'!BU21)</f>
        <v/>
      </c>
      <c r="BU23" s="1" t="str">
        <f>IF('Survey Gizmo Raw Data'!BV21="","",'Survey Gizmo Raw Data'!BV21)</f>
        <v/>
      </c>
      <c r="BV23" s="1" t="str">
        <f>IF('Survey Gizmo Raw Data'!BW21="","",'Survey Gizmo Raw Data'!BW21)</f>
        <v/>
      </c>
      <c r="BW23" s="1" t="str">
        <f>IF('Survey Gizmo Raw Data'!BX21="","",'Survey Gizmo Raw Data'!BX21)</f>
        <v/>
      </c>
      <c r="BX23" s="1" t="str">
        <f>IF('Survey Gizmo Raw Data'!BY21="","",'Survey Gizmo Raw Data'!BY21)</f>
        <v/>
      </c>
      <c r="BY23" s="1" t="str">
        <f>IF('Survey Gizmo Raw Data'!BZ21="","",'Survey Gizmo Raw Data'!BZ21)</f>
        <v/>
      </c>
      <c r="BZ23" s="1" t="str">
        <f>IF('Survey Gizmo Raw Data'!CA21="","",'Survey Gizmo Raw Data'!CA21)</f>
        <v/>
      </c>
      <c r="CA23" s="1" t="str">
        <f>'Survey Gizmo Raw Data'!CB21</f>
        <v>Yes, it is okay to share with others.</v>
      </c>
      <c r="CB23" s="1">
        <f>'Survey Gizmo Raw Data'!CC21</f>
        <v>0</v>
      </c>
      <c r="CC23" s="1" t="str">
        <f>'Survey Gizmo Raw Data'!CD21</f>
        <v>Measurement end date should be 12/31 of each year, but data entry isn't successful, so keyed in 12/01 instead. See email for detail.</v>
      </c>
    </row>
    <row r="24" spans="1:81" s="2" customFormat="1" ht="165" x14ac:dyDescent="0.25">
      <c r="A24" s="1">
        <f>'Survey Gizmo Raw Data'!A22</f>
        <v>89</v>
      </c>
      <c r="B24" s="1" t="str">
        <f>'Survey Gizmo Raw Data'!BR22</f>
        <v>OR</v>
      </c>
      <c r="C24" s="1" t="str">
        <f>'Survey Gizmo Raw Data'!BQ22</f>
        <v>Oregon Health Authority Health Analytics</v>
      </c>
      <c r="D24" s="1" t="str">
        <f>'Survey Gizmo Raw Data'!K22</f>
        <v>No</v>
      </c>
      <c r="E24" s="35" t="str">
        <f>IF('Survey Gizmo Raw Data'!L22="","No NQF Number",'Survey Gizmo Raw Data'!L22)</f>
        <v>No NQF Number</v>
      </c>
      <c r="F24" s="1" t="str">
        <f>'Survey Gizmo Raw Data'!J22</f>
        <v>Disparity Measure: Emergency Department Utilization Among Members with Mental Illness</v>
      </c>
      <c r="G24" s="1" t="str">
        <f>'Survey Gizmo Raw Data'!M22</f>
        <v>Other</v>
      </c>
      <c r="H24" s="1" t="str">
        <f>'Survey Gizmo Raw Data'!O22</f>
        <v>Oregon Health Authority</v>
      </c>
      <c r="I24" s="1" t="str">
        <f>'Survey Gizmo Raw Data'!P22</f>
        <v>Claims data</v>
      </c>
      <c r="J24" s="1">
        <f>'Survey Gizmo Raw Data'!Q22</f>
        <v>0</v>
      </c>
      <c r="K24" s="1" t="str">
        <f t="shared" si="30"/>
        <v>Not applicable - measure is homegrown (0)</v>
      </c>
      <c r="L24" s="1" t="str">
        <f t="shared" si="31"/>
        <v>Not applicable - measure is homegrown (0)</v>
      </c>
      <c r="M24" s="1" t="str">
        <f>IF('Survey Gizmo Raw Data'!R22="No","No deviations from the measure steward",IF('Survey Gizmo Raw Data'!R22="Yes","Measure does deviate from the steward",'Survey Gizmo Raw Data'!R22))</f>
        <v>Not applicable - measure is homegrown</v>
      </c>
      <c r="N24" s="1">
        <f>'Survey Gizmo Raw Data'!S22</f>
        <v>0</v>
      </c>
      <c r="O24" s="1">
        <f>'Survey Gizmo Raw Data'!T22</f>
        <v>0</v>
      </c>
      <c r="P24" s="1" t="str">
        <f>IF('Survey Gizmo Raw Data'!U22="Yes",'Survey Gizmo Raw Data'!V22,'Survey Gizmo Raw Data'!W22)</f>
        <v>https://www.oregon.gov/oha/HPA/ANALYTICS/CCOData/disparity-ED-utilization-mental-illness-2018.pdf</v>
      </c>
      <c r="Q24" s="1" t="str">
        <f>'Survey Gizmo Raw Data'!X22</f>
        <v>No</v>
      </c>
      <c r="R24" s="1">
        <f>'Survey Gizmo Raw Data'!Y22</f>
        <v>0</v>
      </c>
      <c r="S24" s="1">
        <f>'Survey Gizmo Raw Data'!Z22</f>
        <v>0</v>
      </c>
      <c r="T24" s="1">
        <f>'Survey Gizmo Raw Data'!AA22</f>
        <v>0</v>
      </c>
      <c r="U24" s="1">
        <f>'Survey Gizmo Raw Data'!AB22</f>
        <v>0</v>
      </c>
      <c r="V24" s="1" t="str">
        <f>IF('Survey Gizmo Raw Data'!AC22="","",'Survey Gizmo Raw Data'!AC22&amp;",")</f>
        <v>Medicaid,</v>
      </c>
      <c r="W24" s="1" t="str">
        <f>IF('Survey Gizmo Raw Data'!AD22="","",'Survey Gizmo Raw Data'!AD22&amp;",")</f>
        <v/>
      </c>
      <c r="X24" s="1" t="str">
        <f>IF('Survey Gizmo Raw Data'!AE22="","",'Survey Gizmo Raw Data'!AE22&amp;",")</f>
        <v/>
      </c>
      <c r="Y24" s="1" t="str">
        <f>IF('Survey Gizmo Raw Data'!AF22="","",'Survey Gizmo Raw Data'!AF22)</f>
        <v>Dual Medicaid/ Medicare</v>
      </c>
      <c r="Z24" s="1" t="str">
        <f>IF('Survey Gizmo Raw Data'!AG22="","",'Survey Gizmo Raw Data'!AG22&amp;",")</f>
        <v/>
      </c>
      <c r="AA24" s="1" t="str">
        <f>'Survey Gizmo Raw Data'!AH22</f>
        <v>State</v>
      </c>
      <c r="AB24" s="1">
        <f>'Survey Gizmo Raw Data'!AJ22</f>
        <v>0</v>
      </c>
      <c r="AC24" s="1" t="str">
        <f>IF(AA24="Aggregated rate for health plans",'Survey Gizmo Raw Data'!AK22,IF(AA24="Aggregated rate for ACOs",'Survey Gizmo Raw Data'!AM22,IF(AA24="Aggregated rate for providers (e.g., primary care practices, hospitals)",'Survey Gizmo Raw Data'!AO22,"")))</f>
        <v/>
      </c>
      <c r="AD24" s="1" t="str">
        <f t="shared" si="29"/>
        <v/>
      </c>
      <c r="AE24" s="1" t="str">
        <f>IF(AC24="Sub-population of health plans",'Survey Gizmo Raw Data'!AL22,IF(AC24="Sub-population of ACOs",'Survey Gizmo Raw Data'!AN22,IF(AC24="Sub-population of providers",'Survey Gizmo Raw Data'!AP22,"")))</f>
        <v/>
      </c>
      <c r="AF24" s="1" t="str">
        <f>IF('Survey Gizmo Raw Data'!AQ22="","",'Survey Gizmo Raw Data'!AQ22&amp;",")</f>
        <v>Payment (financial incentive or disincentive),</v>
      </c>
      <c r="AG24" s="1" t="str">
        <f>IF('Survey Gizmo Raw Data'!AR22="","",'Survey Gizmo Raw Data'!AR22&amp;",")</f>
        <v/>
      </c>
      <c r="AH24" s="1" t="str">
        <f>IF('Survey Gizmo Raw Data'!AS22="","",'Survey Gizmo Raw Data'!AS22)</f>
        <v>Public reporting</v>
      </c>
      <c r="AI24" s="1" t="str">
        <f t="shared" si="17"/>
        <v/>
      </c>
      <c r="AJ24" s="1" t="str">
        <f t="shared" si="32"/>
        <v xml:space="preserve"> (),</v>
      </c>
      <c r="AK24" s="1" t="str">
        <f>IF('Survey Gizmo Raw Data'!AT22="","","Quality reporting")</f>
        <v/>
      </c>
      <c r="AL24" s="1" t="str">
        <f>IF('Survey Gizmo Raw Data'!AV22="","",'Survey Gizmo Raw Data'!AV22)</f>
        <v/>
      </c>
      <c r="AM24" s="1" t="str">
        <f t="shared" si="19"/>
        <v/>
      </c>
      <c r="AN24" s="1" t="str">
        <f t="shared" si="33"/>
        <v xml:space="preserve"> ()</v>
      </c>
      <c r="AO24" s="1" t="str">
        <f>IF('Survey Gizmo Raw Data'!AU22="","","Other")</f>
        <v/>
      </c>
      <c r="AP24" s="1" t="str">
        <f>IF('Survey Gizmo Raw Data'!AW22="","",'Survey Gizmo Raw Data'!AW22)</f>
        <v/>
      </c>
      <c r="AQ24" s="1" t="str">
        <f>'Survey Gizmo Raw Data'!AX22</f>
        <v>Yes</v>
      </c>
      <c r="AR24" s="1">
        <f>'Survey Gizmo Raw Data'!AY22</f>
        <v>0</v>
      </c>
      <c r="AS24" s="1" t="str">
        <f>'Survey Gizmo Raw Data'!AZ22</f>
        <v>01/01/2017</v>
      </c>
      <c r="AT24" s="1" t="str">
        <f>'Survey Gizmo Raw Data'!BA22</f>
        <v>12/31/2017</v>
      </c>
      <c r="AU24" s="1">
        <f>'Survey Gizmo Raw Data'!BB22</f>
        <v>155884</v>
      </c>
      <c r="AV24" s="1">
        <f>'Survey Gizmo Raw Data'!BC22</f>
        <v>1480121</v>
      </c>
      <c r="AW24" s="84">
        <f>(AU24/AV24)*1000</f>
        <v>105.31841653486437</v>
      </c>
      <c r="AX24" s="1" t="str">
        <f>IF('Survey Gizmo Raw Data'!BE22="","Did not submit data for a second performance period.",'Survey Gizmo Raw Data'!BE22)</f>
        <v>01/01/2016</v>
      </c>
      <c r="AY24" s="1" t="str">
        <f>IF('Survey Gizmo Raw Data'!BF22="","Did not submit data for a second performance period.",'Survey Gizmo Raw Data'!BF22)</f>
        <v>12/31/2016</v>
      </c>
      <c r="AZ24" s="1">
        <f>IF('Survey Gizmo Raw Data'!BG22="","Did not submit data for a second performance period.",'Survey Gizmo Raw Data'!BG22)</f>
        <v>157238</v>
      </c>
      <c r="BA24" s="1">
        <f>IF('Survey Gizmo Raw Data'!BH22="","Did not submit data for a second performance period.",'Survey Gizmo Raw Data'!BH22)</f>
        <v>1407147</v>
      </c>
      <c r="BB24" s="84">
        <f>(AZ24/BA24)*1000</f>
        <v>111.74241212893891</v>
      </c>
      <c r="BC24" s="1" t="str">
        <f>IF('Survey Gizmo Raw Data'!BJ22="","Did not submit data for a third performance period.",'Survey Gizmo Raw Data'!BJ22)</f>
        <v>Did not submit data for a third performance period.</v>
      </c>
      <c r="BD24" s="1" t="str">
        <f>IF('Survey Gizmo Raw Data'!BK22="","Did not submit data for a third performance period.",'Survey Gizmo Raw Data'!BK22)</f>
        <v>Did not submit data for a third performance period.</v>
      </c>
      <c r="BE24" s="1" t="str">
        <f>IF('Survey Gizmo Raw Data'!BL22="","Did not submit data for a third performance period.",'Survey Gizmo Raw Data'!BL22)</f>
        <v>Did not submit data for a third performance period.</v>
      </c>
      <c r="BF24" s="1" t="str">
        <f>IF('Survey Gizmo Raw Data'!BM22="","Did not submit data for a third performance period.",'Survey Gizmo Raw Data'!BM22)</f>
        <v>Did not submit data for a third performance period.</v>
      </c>
      <c r="BG24" s="3" t="str">
        <f t="shared" si="36"/>
        <v>Did not submit data for a third performance period.</v>
      </c>
      <c r="BH24" s="3" t="str">
        <f t="shared" si="37"/>
        <v>Frank Wu (weiting.wu@dhsoha.state.or.us)</v>
      </c>
      <c r="BI24" s="3" t="str">
        <f t="shared" si="38"/>
        <v>Frank Wu</v>
      </c>
      <c r="BJ24" s="1" t="str">
        <f>'Survey Gizmo Raw Data'!BN22</f>
        <v>Frank</v>
      </c>
      <c r="BK24" s="1" t="str">
        <f>'Survey Gizmo Raw Data'!BO22</f>
        <v>Wu</v>
      </c>
      <c r="BL24" s="1" t="str">
        <f>'Survey Gizmo Raw Data'!BP22</f>
        <v>Research Analyst</v>
      </c>
      <c r="BM24" s="1" t="str">
        <f>'Survey Gizmo Raw Data'!BQ22</f>
        <v>Oregon Health Authority Health Analytics</v>
      </c>
      <c r="BN24" s="1" t="str">
        <f>'Survey Gizmo Raw Data'!BR22</f>
        <v>OR</v>
      </c>
      <c r="BO24" s="1" t="str">
        <f>'Survey Gizmo Raw Data'!BS22</f>
        <v>weiting.wu@dhsoha.state.or.us</v>
      </c>
      <c r="BP24" s="1">
        <f>'Survey Gizmo Raw Data'!BT22</f>
        <v>9716733396</v>
      </c>
      <c r="BQ24" s="3" t="str">
        <f t="shared" si="26"/>
        <v>Policy contact is the same as the Technical Specifications contact</v>
      </c>
      <c r="BR24" s="3" t="str">
        <f t="shared" si="39"/>
        <v xml:space="preserve">  ()</v>
      </c>
      <c r="BS24" s="3" t="str">
        <f t="shared" si="40"/>
        <v xml:space="preserve"> </v>
      </c>
      <c r="BT24" s="1" t="str">
        <f>IF('Survey Gizmo Raw Data'!BU22="","",'Survey Gizmo Raw Data'!BU22)</f>
        <v/>
      </c>
      <c r="BU24" s="1" t="str">
        <f>IF('Survey Gizmo Raw Data'!BV22="","",'Survey Gizmo Raw Data'!BV22)</f>
        <v/>
      </c>
      <c r="BV24" s="1" t="str">
        <f>IF('Survey Gizmo Raw Data'!BW22="","",'Survey Gizmo Raw Data'!BW22)</f>
        <v/>
      </c>
      <c r="BW24" s="1" t="str">
        <f>IF('Survey Gizmo Raw Data'!BX22="","",'Survey Gizmo Raw Data'!BX22)</f>
        <v/>
      </c>
      <c r="BX24" s="1" t="str">
        <f>IF('Survey Gizmo Raw Data'!BY22="","",'Survey Gizmo Raw Data'!BY22)</f>
        <v/>
      </c>
      <c r="BY24" s="1" t="str">
        <f>IF('Survey Gizmo Raw Data'!BZ22="","",'Survey Gizmo Raw Data'!BZ22)</f>
        <v/>
      </c>
      <c r="BZ24" s="1" t="str">
        <f>IF('Survey Gizmo Raw Data'!CA22="","",'Survey Gizmo Raw Data'!CA22)</f>
        <v/>
      </c>
      <c r="CA24" s="1" t="str">
        <f>'Survey Gizmo Raw Data'!CB22</f>
        <v>Yes, it is okay to share with others.</v>
      </c>
      <c r="CB24" s="1">
        <f>'Survey Gizmo Raw Data'!CC22</f>
        <v>0</v>
      </c>
      <c r="CC24" s="1" t="str">
        <f>'Survey Gizmo Raw Data'!CD22</f>
        <v>Measurement end date should be 12/31 of each year, but data entry isn't successful, so keyed in 12/01 instead. See email for detail.</v>
      </c>
    </row>
    <row r="25" spans="1:81" s="2" customFormat="1" ht="165" x14ac:dyDescent="0.25">
      <c r="A25" s="1">
        <f>'Survey Gizmo Raw Data'!A23</f>
        <v>90</v>
      </c>
      <c r="B25" s="1" t="str">
        <f>'Survey Gizmo Raw Data'!BR23</f>
        <v>OR</v>
      </c>
      <c r="C25" s="1" t="str">
        <f>'Survey Gizmo Raw Data'!BQ23</f>
        <v>Oregon Health Authority Health Analytics</v>
      </c>
      <c r="D25" s="1" t="str">
        <f>'Survey Gizmo Raw Data'!K23</f>
        <v>No</v>
      </c>
      <c r="E25" s="35" t="str">
        <f>IF('Survey Gizmo Raw Data'!L23="","No NQF Number",'Survey Gizmo Raw Data'!L23)</f>
        <v>No NQF Number</v>
      </c>
      <c r="F25" s="1" t="str">
        <f>'Survey Gizmo Raw Data'!J23</f>
        <v>Effective Contraceptive Use</v>
      </c>
      <c r="G25" s="1" t="str">
        <f>'Survey Gizmo Raw Data'!M23</f>
        <v>Other</v>
      </c>
      <c r="H25" s="1" t="str">
        <f>'Survey Gizmo Raw Data'!O23</f>
        <v>Oregon Health Authority</v>
      </c>
      <c r="I25" s="1" t="str">
        <f>'Survey Gizmo Raw Data'!P23</f>
        <v>Claims data</v>
      </c>
      <c r="J25" s="1">
        <f>'Survey Gizmo Raw Data'!Q23</f>
        <v>0</v>
      </c>
      <c r="K25" s="1" t="str">
        <f t="shared" si="30"/>
        <v>Not applicable - measure is homegrown (0)</v>
      </c>
      <c r="L25" s="1" t="str">
        <f t="shared" si="31"/>
        <v>Not applicable - measure is homegrown (0)</v>
      </c>
      <c r="M25" s="1" t="str">
        <f>IF('Survey Gizmo Raw Data'!R23="No","No deviations from the measure steward",IF('Survey Gizmo Raw Data'!R23="Yes","Measure does deviate from the steward",'Survey Gizmo Raw Data'!R23))</f>
        <v>Not applicable - measure is homegrown</v>
      </c>
      <c r="N25" s="1">
        <f>'Survey Gizmo Raw Data'!S23</f>
        <v>0</v>
      </c>
      <c r="O25" s="1">
        <f>'Survey Gizmo Raw Data'!T23</f>
        <v>0</v>
      </c>
      <c r="P25" s="1" t="str">
        <f>IF('Survey Gizmo Raw Data'!U23="Yes",'Survey Gizmo Raw Data'!V23,'Survey Gizmo Raw Data'!W23)</f>
        <v>https://www.oregon.gov/oha/HPA/ANALYTICS/CCOData/Effective%20Contraceptive%20Use%20-%202018.pdf</v>
      </c>
      <c r="Q25" s="1" t="str">
        <f>'Survey Gizmo Raw Data'!X23</f>
        <v>No</v>
      </c>
      <c r="R25" s="1">
        <f>'Survey Gizmo Raw Data'!Y23</f>
        <v>0</v>
      </c>
      <c r="S25" s="1">
        <f>'Survey Gizmo Raw Data'!Z23</f>
        <v>0</v>
      </c>
      <c r="T25" s="1">
        <f>'Survey Gizmo Raw Data'!AA23</f>
        <v>0</v>
      </c>
      <c r="U25" s="1">
        <f>'Survey Gizmo Raw Data'!AB23</f>
        <v>0</v>
      </c>
      <c r="V25" s="1" t="str">
        <f>IF('Survey Gizmo Raw Data'!AC23="","",'Survey Gizmo Raw Data'!AC23&amp;",")</f>
        <v>Medicaid,</v>
      </c>
      <c r="W25" s="1" t="str">
        <f>IF('Survey Gizmo Raw Data'!AD23="","",'Survey Gizmo Raw Data'!AD23&amp;",")</f>
        <v/>
      </c>
      <c r="X25" s="1" t="str">
        <f>IF('Survey Gizmo Raw Data'!AE23="","",'Survey Gizmo Raw Data'!AE23&amp;",")</f>
        <v/>
      </c>
      <c r="Y25" s="1" t="str">
        <f>IF('Survey Gizmo Raw Data'!AF23="","",'Survey Gizmo Raw Data'!AF23)</f>
        <v>Dual Medicaid/ Medicare</v>
      </c>
      <c r="Z25" s="1" t="str">
        <f>IF('Survey Gizmo Raw Data'!AG23="","",'Survey Gizmo Raw Data'!AG23&amp;",")</f>
        <v/>
      </c>
      <c r="AA25" s="1" t="str">
        <f>'Survey Gizmo Raw Data'!AH23</f>
        <v>State</v>
      </c>
      <c r="AB25" s="1">
        <f>'Survey Gizmo Raw Data'!AJ23</f>
        <v>0</v>
      </c>
      <c r="AC25" s="1" t="str">
        <f>IF(AA25="Aggregated rate for health plans",'Survey Gizmo Raw Data'!AK23,IF(AA25="Aggregated rate for ACOs",'Survey Gizmo Raw Data'!AM23,IF(AA25="Aggregated rate for providers (e.g., primary care practices, hospitals)",'Survey Gizmo Raw Data'!AO23,"")))</f>
        <v/>
      </c>
      <c r="AD25" s="1" t="str">
        <f t="shared" si="29"/>
        <v/>
      </c>
      <c r="AE25" s="1" t="str">
        <f>IF(AC25="Sub-population of health plans",'Survey Gizmo Raw Data'!AL23,IF(AC25="Sub-population of ACOs",'Survey Gizmo Raw Data'!AN23,IF(AC25="Sub-population of providers",'Survey Gizmo Raw Data'!AP23,"")))</f>
        <v/>
      </c>
      <c r="AF25" s="1" t="str">
        <f>IF('Survey Gizmo Raw Data'!AQ23="","",'Survey Gizmo Raw Data'!AQ23&amp;",")</f>
        <v>Payment (financial incentive or disincentive),</v>
      </c>
      <c r="AG25" s="1" t="str">
        <f>IF('Survey Gizmo Raw Data'!AR23="","",'Survey Gizmo Raw Data'!AR23&amp;",")</f>
        <v/>
      </c>
      <c r="AH25" s="1" t="str">
        <f>IF('Survey Gizmo Raw Data'!AS23="","",'Survey Gizmo Raw Data'!AS23)</f>
        <v>Public reporting</v>
      </c>
      <c r="AI25" s="1" t="str">
        <f t="shared" si="17"/>
        <v/>
      </c>
      <c r="AJ25" s="1" t="str">
        <f t="shared" si="32"/>
        <v xml:space="preserve"> (),</v>
      </c>
      <c r="AK25" s="1" t="str">
        <f>IF('Survey Gizmo Raw Data'!AT23="","","Quality reporting")</f>
        <v/>
      </c>
      <c r="AL25" s="1" t="str">
        <f>IF('Survey Gizmo Raw Data'!AV23="","",'Survey Gizmo Raw Data'!AV23)</f>
        <v/>
      </c>
      <c r="AM25" s="1" t="str">
        <f t="shared" si="19"/>
        <v/>
      </c>
      <c r="AN25" s="1" t="str">
        <f t="shared" si="33"/>
        <v xml:space="preserve"> ()</v>
      </c>
      <c r="AO25" s="1" t="str">
        <f>IF('Survey Gizmo Raw Data'!AU23="","","Other")</f>
        <v/>
      </c>
      <c r="AP25" s="1" t="str">
        <f>IF('Survey Gizmo Raw Data'!AW23="","",'Survey Gizmo Raw Data'!AW23)</f>
        <v/>
      </c>
      <c r="AQ25" s="1" t="str">
        <f>'Survey Gizmo Raw Data'!AX23</f>
        <v>Yes</v>
      </c>
      <c r="AR25" s="1">
        <f>'Survey Gizmo Raw Data'!AY23</f>
        <v>0</v>
      </c>
      <c r="AS25" s="1" t="str">
        <f>'Survey Gizmo Raw Data'!AZ23</f>
        <v>01/01/2017</v>
      </c>
      <c r="AT25" s="1" t="str">
        <f>'Survey Gizmo Raw Data'!BA23</f>
        <v>12/31/2017</v>
      </c>
      <c r="AU25" s="1">
        <f>'Survey Gizmo Raw Data'!BB23</f>
        <v>47474</v>
      </c>
      <c r="AV25" s="1">
        <f>'Survey Gizmo Raw Data'!BC23</f>
        <v>109552</v>
      </c>
      <c r="AW25" s="3">
        <f t="shared" si="34"/>
        <v>0.43334672119176282</v>
      </c>
      <c r="AX25" s="1" t="str">
        <f>IF('Survey Gizmo Raw Data'!BE23="","Did not submit data for a second performance period.",'Survey Gizmo Raw Data'!BE23)</f>
        <v>01/01/2016</v>
      </c>
      <c r="AY25" s="1" t="str">
        <f>IF('Survey Gizmo Raw Data'!BF23="","Did not submit data for a second performance period.",'Survey Gizmo Raw Data'!BF23)</f>
        <v>12/31/2016</v>
      </c>
      <c r="AZ25" s="1">
        <f>IF('Survey Gizmo Raw Data'!BG23="","Did not submit data for a second performance period.",'Survey Gizmo Raw Data'!BG23)</f>
        <v>48880</v>
      </c>
      <c r="BA25" s="1">
        <f>IF('Survey Gizmo Raw Data'!BH23="","Did not submit data for a second performance period.",'Survey Gizmo Raw Data'!BH23)</f>
        <v>147019</v>
      </c>
      <c r="BB25" s="3">
        <f t="shared" si="35"/>
        <v>0.33247403396839864</v>
      </c>
      <c r="BC25" s="1" t="str">
        <f>IF('Survey Gizmo Raw Data'!BJ23="","Did not submit data for a third performance period.",'Survey Gizmo Raw Data'!BJ23)</f>
        <v>Did not submit data for a third performance period.</v>
      </c>
      <c r="BD25" s="1" t="str">
        <f>IF('Survey Gizmo Raw Data'!BK23="","Did not submit data for a third performance period.",'Survey Gizmo Raw Data'!BK23)</f>
        <v>Did not submit data for a third performance period.</v>
      </c>
      <c r="BE25" s="1" t="str">
        <f>IF('Survey Gizmo Raw Data'!BL23="","Did not submit data for a third performance period.",'Survey Gizmo Raw Data'!BL23)</f>
        <v>Did not submit data for a third performance period.</v>
      </c>
      <c r="BF25" s="1" t="str">
        <f>IF('Survey Gizmo Raw Data'!BM23="","Did not submit data for a third performance period.",'Survey Gizmo Raw Data'!BM23)</f>
        <v>Did not submit data for a third performance period.</v>
      </c>
      <c r="BG25" s="3" t="str">
        <f t="shared" si="36"/>
        <v>Did not submit data for a third performance period.</v>
      </c>
      <c r="BH25" s="3" t="str">
        <f t="shared" si="37"/>
        <v>Frank Wu (weiting.wu@dhsoha.state.or.us)</v>
      </c>
      <c r="BI25" s="3" t="str">
        <f t="shared" si="38"/>
        <v>Frank Wu</v>
      </c>
      <c r="BJ25" s="1" t="str">
        <f>'Survey Gizmo Raw Data'!BN23</f>
        <v>Frank</v>
      </c>
      <c r="BK25" s="1" t="str">
        <f>'Survey Gizmo Raw Data'!BO23</f>
        <v>Wu</v>
      </c>
      <c r="BL25" s="1" t="str">
        <f>'Survey Gizmo Raw Data'!BP23</f>
        <v>Research Analyst</v>
      </c>
      <c r="BM25" s="1" t="str">
        <f>'Survey Gizmo Raw Data'!BQ23</f>
        <v>Oregon Health Authority Health Analytics</v>
      </c>
      <c r="BN25" s="1" t="str">
        <f>'Survey Gizmo Raw Data'!BR23</f>
        <v>OR</v>
      </c>
      <c r="BO25" s="1" t="str">
        <f>'Survey Gizmo Raw Data'!BS23</f>
        <v>weiting.wu@dhsoha.state.or.us</v>
      </c>
      <c r="BP25" s="1">
        <f>'Survey Gizmo Raw Data'!BT23</f>
        <v>9716733396</v>
      </c>
      <c r="BQ25" s="3" t="str">
        <f t="shared" si="26"/>
        <v>Policy contact is the same as the Technical Specifications contact</v>
      </c>
      <c r="BR25" s="3" t="str">
        <f t="shared" si="39"/>
        <v xml:space="preserve">  ()</v>
      </c>
      <c r="BS25" s="3" t="str">
        <f t="shared" si="40"/>
        <v xml:space="preserve"> </v>
      </c>
      <c r="BT25" s="1" t="str">
        <f>IF('Survey Gizmo Raw Data'!BU23="","",'Survey Gizmo Raw Data'!BU23)</f>
        <v/>
      </c>
      <c r="BU25" s="1" t="str">
        <f>IF('Survey Gizmo Raw Data'!BV23="","",'Survey Gizmo Raw Data'!BV23)</f>
        <v/>
      </c>
      <c r="BV25" s="1" t="str">
        <f>IF('Survey Gizmo Raw Data'!BW23="","",'Survey Gizmo Raw Data'!BW23)</f>
        <v/>
      </c>
      <c r="BW25" s="1" t="str">
        <f>IF('Survey Gizmo Raw Data'!BX23="","",'Survey Gizmo Raw Data'!BX23)</f>
        <v/>
      </c>
      <c r="BX25" s="1" t="str">
        <f>IF('Survey Gizmo Raw Data'!BY23="","",'Survey Gizmo Raw Data'!BY23)</f>
        <v/>
      </c>
      <c r="BY25" s="1" t="str">
        <f>IF('Survey Gizmo Raw Data'!BZ23="","",'Survey Gizmo Raw Data'!BZ23)</f>
        <v/>
      </c>
      <c r="BZ25" s="1" t="str">
        <f>IF('Survey Gizmo Raw Data'!CA23="","",'Survey Gizmo Raw Data'!CA23)</f>
        <v/>
      </c>
      <c r="CA25" s="1" t="str">
        <f>'Survey Gizmo Raw Data'!CB23</f>
        <v>Yes, it is okay to share with others.</v>
      </c>
      <c r="CB25" s="1">
        <f>'Survey Gizmo Raw Data'!CC23</f>
        <v>0</v>
      </c>
      <c r="CC25" s="1" t="str">
        <f>'Survey Gizmo Raw Data'!CD23</f>
        <v>Measurement end date should be 12/31 of each year, but data entry isn't successful, so keyed in 12/01 instead. See email for detail.</v>
      </c>
    </row>
    <row r="26" spans="1:81" s="2" customFormat="1" ht="165" x14ac:dyDescent="0.25">
      <c r="A26" s="1">
        <f>'Survey Gizmo Raw Data'!A24</f>
        <v>91</v>
      </c>
      <c r="B26" s="1" t="str">
        <f>'Survey Gizmo Raw Data'!BR24</f>
        <v>OR</v>
      </c>
      <c r="C26" s="1" t="str">
        <f>'Survey Gizmo Raw Data'!BQ24</f>
        <v>Oregon Health Authority Health Analytics</v>
      </c>
      <c r="D26" s="1" t="str">
        <f>'Survey Gizmo Raw Data'!K24</f>
        <v>No</v>
      </c>
      <c r="E26" s="35" t="str">
        <f>IF('Survey Gizmo Raw Data'!L24="","No NQF Number",'Survey Gizmo Raw Data'!L24)</f>
        <v>No NQF Number</v>
      </c>
      <c r="F26" s="1" t="str">
        <f>'Survey Gizmo Raw Data'!J24</f>
        <v>Assessments within 60 Days for Children in DHS Custody</v>
      </c>
      <c r="G26" s="1" t="str">
        <f>'Survey Gizmo Raw Data'!M24</f>
        <v>Other</v>
      </c>
      <c r="H26" s="1" t="str">
        <f>'Survey Gizmo Raw Data'!O24</f>
        <v>Oregon Health Authority</v>
      </c>
      <c r="I26" s="1" t="str">
        <f>'Survey Gizmo Raw Data'!P24</f>
        <v>Other</v>
      </c>
      <c r="J26" s="1" t="str">
        <f>'Survey Gizmo Raw Data'!Q24</f>
        <v>Claims data and Child Welfare data (OR-Kids)</v>
      </c>
      <c r="K26" s="1" t="str">
        <f t="shared" si="30"/>
        <v>Not applicable - measure is homegrown (0)</v>
      </c>
      <c r="L26" s="1" t="str">
        <f t="shared" si="31"/>
        <v>Not applicable - measure is homegrown (0)</v>
      </c>
      <c r="M26" s="1" t="str">
        <f>IF('Survey Gizmo Raw Data'!R24="No","No deviations from the measure steward",IF('Survey Gizmo Raw Data'!R24="Yes","Measure does deviate from the steward",'Survey Gizmo Raw Data'!R24))</f>
        <v>Not applicable - measure is homegrown</v>
      </c>
      <c r="N26" s="1">
        <f>'Survey Gizmo Raw Data'!S24</f>
        <v>0</v>
      </c>
      <c r="O26" s="1">
        <f>'Survey Gizmo Raw Data'!T24</f>
        <v>0</v>
      </c>
      <c r="P26" s="1" t="str">
        <f>IF('Survey Gizmo Raw Data'!U24="Yes",'Survey Gizmo Raw Data'!V24,'Survey Gizmo Raw Data'!W24)</f>
        <v>https://www.oregon.gov/oha/HPA/ANALYTICS/CCOData/assessments-children-dhs-custody-2018.pdf</v>
      </c>
      <c r="Q26" s="1" t="str">
        <f>'Survey Gizmo Raw Data'!X24</f>
        <v>No</v>
      </c>
      <c r="R26" s="1">
        <f>'Survey Gizmo Raw Data'!Y24</f>
        <v>0</v>
      </c>
      <c r="S26" s="1">
        <f>'Survey Gizmo Raw Data'!Z24</f>
        <v>0</v>
      </c>
      <c r="T26" s="1">
        <f>'Survey Gizmo Raw Data'!AA24</f>
        <v>0</v>
      </c>
      <c r="U26" s="1">
        <f>'Survey Gizmo Raw Data'!AB24</f>
        <v>0</v>
      </c>
      <c r="V26" s="1" t="str">
        <f>IF('Survey Gizmo Raw Data'!AC24="","",'Survey Gizmo Raw Data'!AC24&amp;",")</f>
        <v>Medicaid,</v>
      </c>
      <c r="W26" s="1" t="str">
        <f>IF('Survey Gizmo Raw Data'!AD24="","",'Survey Gizmo Raw Data'!AD24&amp;",")</f>
        <v/>
      </c>
      <c r="X26" s="1" t="str">
        <f>IF('Survey Gizmo Raw Data'!AE24="","",'Survey Gizmo Raw Data'!AE24&amp;",")</f>
        <v/>
      </c>
      <c r="Y26" s="1" t="str">
        <f>IF('Survey Gizmo Raw Data'!AF24="","",'Survey Gizmo Raw Data'!AF24)</f>
        <v>Dual Medicaid/ Medicare</v>
      </c>
      <c r="Z26" s="1" t="str">
        <f>IF('Survey Gizmo Raw Data'!AG24="","",'Survey Gizmo Raw Data'!AG24&amp;",")</f>
        <v/>
      </c>
      <c r="AA26" s="1" t="str">
        <f>'Survey Gizmo Raw Data'!AH24</f>
        <v>State</v>
      </c>
      <c r="AB26" s="1">
        <f>'Survey Gizmo Raw Data'!AJ24</f>
        <v>0</v>
      </c>
      <c r="AC26" s="1" t="str">
        <f>IF(AA26="Aggregated rate for health plans",'Survey Gizmo Raw Data'!AK24,IF(AA26="Aggregated rate for ACOs",'Survey Gizmo Raw Data'!AM24,IF(AA26="Aggregated rate for providers (e.g., primary care practices, hospitals)",'Survey Gizmo Raw Data'!AO24,"")))</f>
        <v/>
      </c>
      <c r="AD26" s="1" t="str">
        <f t="shared" si="29"/>
        <v/>
      </c>
      <c r="AE26" s="1" t="str">
        <f>IF(AC26="Sub-population of health plans",'Survey Gizmo Raw Data'!AL24,IF(AC26="Sub-population of ACOs",'Survey Gizmo Raw Data'!AN24,IF(AC26="Sub-population of providers",'Survey Gizmo Raw Data'!AP24,"")))</f>
        <v/>
      </c>
      <c r="AF26" s="1" t="str">
        <f>IF('Survey Gizmo Raw Data'!AQ24="","",'Survey Gizmo Raw Data'!AQ24&amp;",")</f>
        <v>Payment (financial incentive or disincentive),</v>
      </c>
      <c r="AG26" s="1" t="str">
        <f>IF('Survey Gizmo Raw Data'!AR24="","",'Survey Gizmo Raw Data'!AR24&amp;",")</f>
        <v/>
      </c>
      <c r="AH26" s="1" t="str">
        <f>IF('Survey Gizmo Raw Data'!AS24="","",'Survey Gizmo Raw Data'!AS24)</f>
        <v>Public reporting</v>
      </c>
      <c r="AI26" s="1" t="str">
        <f t="shared" si="17"/>
        <v/>
      </c>
      <c r="AJ26" s="1" t="str">
        <f t="shared" si="32"/>
        <v xml:space="preserve"> (),</v>
      </c>
      <c r="AK26" s="1" t="str">
        <f>IF('Survey Gizmo Raw Data'!AT24="","","Quality reporting")</f>
        <v/>
      </c>
      <c r="AL26" s="1" t="str">
        <f>IF('Survey Gizmo Raw Data'!AV24="","",'Survey Gizmo Raw Data'!AV24)</f>
        <v/>
      </c>
      <c r="AM26" s="1" t="str">
        <f t="shared" si="19"/>
        <v/>
      </c>
      <c r="AN26" s="1" t="str">
        <f t="shared" si="33"/>
        <v xml:space="preserve"> ()</v>
      </c>
      <c r="AO26" s="1" t="str">
        <f>IF('Survey Gizmo Raw Data'!AU24="","","Other")</f>
        <v/>
      </c>
      <c r="AP26" s="1" t="str">
        <f>IF('Survey Gizmo Raw Data'!AW24="","",'Survey Gizmo Raw Data'!AW24)</f>
        <v/>
      </c>
      <c r="AQ26" s="1" t="str">
        <f>'Survey Gizmo Raw Data'!AX24</f>
        <v>Yes</v>
      </c>
      <c r="AR26" s="1">
        <f>'Survey Gizmo Raw Data'!AY24</f>
        <v>0</v>
      </c>
      <c r="AS26" s="1" t="str">
        <f>'Survey Gizmo Raw Data'!AZ24</f>
        <v>01/01/2017</v>
      </c>
      <c r="AT26" s="1" t="str">
        <f>'Survey Gizmo Raw Data'!BA24</f>
        <v>12/31/2017</v>
      </c>
      <c r="AU26" s="1">
        <f>'Survey Gizmo Raw Data'!BB24</f>
        <v>1667</v>
      </c>
      <c r="AV26" s="1">
        <f>'Survey Gizmo Raw Data'!BC24</f>
        <v>2008</v>
      </c>
      <c r="AW26" s="3">
        <f t="shared" si="34"/>
        <v>0.83017928286852594</v>
      </c>
      <c r="AX26" s="1" t="str">
        <f>IF('Survey Gizmo Raw Data'!BE24="","Did not submit data for a second performance period.",'Survey Gizmo Raw Data'!BE24)</f>
        <v>01/01/2016</v>
      </c>
      <c r="AY26" s="1" t="str">
        <f>IF('Survey Gizmo Raw Data'!BF24="","Did not submit data for a second performance period.",'Survey Gizmo Raw Data'!BF24)</f>
        <v>12/31/2016</v>
      </c>
      <c r="AZ26" s="1">
        <f>IF('Survey Gizmo Raw Data'!BG24="","Did not submit data for a second performance period.",'Survey Gizmo Raw Data'!BG24)</f>
        <v>1339</v>
      </c>
      <c r="BA26" s="1">
        <f>IF('Survey Gizmo Raw Data'!BH24="","Did not submit data for a second performance period.",'Survey Gizmo Raw Data'!BH24)</f>
        <v>1799</v>
      </c>
      <c r="BB26" s="3">
        <f t="shared" si="35"/>
        <v>0.74430239021678712</v>
      </c>
      <c r="BC26" s="1" t="str">
        <f>IF('Survey Gizmo Raw Data'!BJ24="","Did not submit data for a third performance period.",'Survey Gizmo Raw Data'!BJ24)</f>
        <v>Did not submit data for a third performance period.</v>
      </c>
      <c r="BD26" s="1" t="str">
        <f>IF('Survey Gizmo Raw Data'!BK24="","Did not submit data for a third performance period.",'Survey Gizmo Raw Data'!BK24)</f>
        <v>Did not submit data for a third performance period.</v>
      </c>
      <c r="BE26" s="1" t="str">
        <f>IF('Survey Gizmo Raw Data'!BL24="","Did not submit data for a third performance period.",'Survey Gizmo Raw Data'!BL24)</f>
        <v>Did not submit data for a third performance period.</v>
      </c>
      <c r="BF26" s="1" t="str">
        <f>IF('Survey Gizmo Raw Data'!BM24="","Did not submit data for a third performance period.",'Survey Gizmo Raw Data'!BM24)</f>
        <v>Did not submit data for a third performance period.</v>
      </c>
      <c r="BG26" s="3" t="str">
        <f t="shared" si="36"/>
        <v>Did not submit data for a third performance period.</v>
      </c>
      <c r="BH26" s="3" t="str">
        <f t="shared" si="37"/>
        <v>Frank Wu (weiting.wu@dhsoha.state.or.us)</v>
      </c>
      <c r="BI26" s="3" t="str">
        <f t="shared" si="38"/>
        <v>Frank Wu</v>
      </c>
      <c r="BJ26" s="1" t="str">
        <f>'Survey Gizmo Raw Data'!BN24</f>
        <v>Frank</v>
      </c>
      <c r="BK26" s="1" t="str">
        <f>'Survey Gizmo Raw Data'!BO24</f>
        <v>Wu</v>
      </c>
      <c r="BL26" s="1" t="str">
        <f>'Survey Gizmo Raw Data'!BP24</f>
        <v>Research Analyst</v>
      </c>
      <c r="BM26" s="1" t="str">
        <f>'Survey Gizmo Raw Data'!BQ24</f>
        <v>Oregon Health Authority Health Analytics</v>
      </c>
      <c r="BN26" s="1" t="str">
        <f>'Survey Gizmo Raw Data'!BR24</f>
        <v>OR</v>
      </c>
      <c r="BO26" s="1" t="str">
        <f>'Survey Gizmo Raw Data'!BS24</f>
        <v>weiting.wu@dhsoha.state.or.us</v>
      </c>
      <c r="BP26" s="1">
        <f>'Survey Gizmo Raw Data'!BT24</f>
        <v>9716733396</v>
      </c>
      <c r="BQ26" s="3" t="str">
        <f t="shared" si="26"/>
        <v>Policy contact is the same as the Technical Specifications contact</v>
      </c>
      <c r="BR26" s="3" t="str">
        <f t="shared" si="39"/>
        <v xml:space="preserve">  ()</v>
      </c>
      <c r="BS26" s="3" t="str">
        <f t="shared" si="40"/>
        <v xml:space="preserve"> </v>
      </c>
      <c r="BT26" s="1" t="str">
        <f>IF('Survey Gizmo Raw Data'!BU24="","",'Survey Gizmo Raw Data'!BU24)</f>
        <v/>
      </c>
      <c r="BU26" s="1" t="str">
        <f>IF('Survey Gizmo Raw Data'!BV24="","",'Survey Gizmo Raw Data'!BV24)</f>
        <v/>
      </c>
      <c r="BV26" s="1" t="str">
        <f>IF('Survey Gizmo Raw Data'!BW24="","",'Survey Gizmo Raw Data'!BW24)</f>
        <v/>
      </c>
      <c r="BW26" s="1" t="str">
        <f>IF('Survey Gizmo Raw Data'!BX24="","",'Survey Gizmo Raw Data'!BX24)</f>
        <v/>
      </c>
      <c r="BX26" s="1" t="str">
        <f>IF('Survey Gizmo Raw Data'!BY24="","",'Survey Gizmo Raw Data'!BY24)</f>
        <v/>
      </c>
      <c r="BY26" s="1" t="str">
        <f>IF('Survey Gizmo Raw Data'!BZ24="","",'Survey Gizmo Raw Data'!BZ24)</f>
        <v/>
      </c>
      <c r="BZ26" s="1" t="str">
        <f>IF('Survey Gizmo Raw Data'!CA24="","",'Survey Gizmo Raw Data'!CA24)</f>
        <v/>
      </c>
      <c r="CA26" s="1" t="str">
        <f>'Survey Gizmo Raw Data'!CB24</f>
        <v>Yes, it is okay to share with others.</v>
      </c>
      <c r="CB26" s="1">
        <f>'Survey Gizmo Raw Data'!CC24</f>
        <v>0</v>
      </c>
      <c r="CC26" s="1" t="str">
        <f>'Survey Gizmo Raw Data'!CD24</f>
        <v>Measurement end date should be 12/31 of each year, but data entry isn't successful, so keyed in 12/01 instead. See email for detail.</v>
      </c>
    </row>
    <row r="27" spans="1:81" s="2" customFormat="1" ht="165" x14ac:dyDescent="0.25">
      <c r="A27" s="1">
        <f>'Survey Gizmo Raw Data'!A25</f>
        <v>94</v>
      </c>
      <c r="B27" s="1" t="str">
        <f>'Survey Gizmo Raw Data'!BR25</f>
        <v>OR</v>
      </c>
      <c r="C27" s="1" t="str">
        <f>'Survey Gizmo Raw Data'!BQ25</f>
        <v>Oregon Health Authority Health Analytics</v>
      </c>
      <c r="D27" s="1" t="str">
        <f>'Survey Gizmo Raw Data'!K25</f>
        <v>No</v>
      </c>
      <c r="E27" s="35" t="str">
        <f>IF('Survey Gizmo Raw Data'!L25="","No NQF Number",'Survey Gizmo Raw Data'!L25)</f>
        <v>No NQF Number</v>
      </c>
      <c r="F27" s="1" t="str">
        <f>'Survey Gizmo Raw Data'!J25</f>
        <v>Patient-Centered Primary Care Home Enrollment</v>
      </c>
      <c r="G27" s="1" t="str">
        <f>'Survey Gizmo Raw Data'!M25</f>
        <v>Other</v>
      </c>
      <c r="H27" s="1" t="str">
        <f>'Survey Gizmo Raw Data'!O25</f>
        <v>Oregon Health Authority</v>
      </c>
      <c r="I27" s="1" t="str">
        <f>'Survey Gizmo Raw Data'!P25</f>
        <v>Other</v>
      </c>
      <c r="J27" s="1" t="str">
        <f>'Survey Gizmo Raw Data'!Q25</f>
        <v>Aggregated report from health plans</v>
      </c>
      <c r="K27" s="1" t="str">
        <f t="shared" si="30"/>
        <v>Not applicable - measure is homegrown (0)</v>
      </c>
      <c r="L27" s="1" t="str">
        <f t="shared" si="31"/>
        <v>Not applicable - measure is homegrown (0)</v>
      </c>
      <c r="M27" s="1" t="str">
        <f>IF('Survey Gizmo Raw Data'!R25="No","No deviations from the measure steward",IF('Survey Gizmo Raw Data'!R25="Yes","Measure does deviate from the steward",'Survey Gizmo Raw Data'!R25))</f>
        <v>Not applicable - measure is homegrown</v>
      </c>
      <c r="N27" s="1">
        <f>'Survey Gizmo Raw Data'!S25</f>
        <v>0</v>
      </c>
      <c r="O27" s="1">
        <f>'Survey Gizmo Raw Data'!T25</f>
        <v>0</v>
      </c>
      <c r="P27" s="1" t="str">
        <f>IF('Survey Gizmo Raw Data'!U25="Yes",'Survey Gizmo Raw Data'!V25,'Survey Gizmo Raw Data'!W25)</f>
        <v>https://www.oregon.gov/oha/HPA/ANALYTICS/CCOData/Patient-Centered%20Primary%20Care%20Home%20Enrollment%20-%202018.pdf</v>
      </c>
      <c r="Q27" s="1" t="str">
        <f>'Survey Gizmo Raw Data'!X25</f>
        <v>No</v>
      </c>
      <c r="R27" s="1">
        <f>'Survey Gizmo Raw Data'!Y25</f>
        <v>0</v>
      </c>
      <c r="S27" s="1">
        <f>'Survey Gizmo Raw Data'!Z25</f>
        <v>0</v>
      </c>
      <c r="T27" s="1">
        <f>'Survey Gizmo Raw Data'!AA25</f>
        <v>0</v>
      </c>
      <c r="U27" s="1">
        <f>'Survey Gizmo Raw Data'!AB25</f>
        <v>0</v>
      </c>
      <c r="V27" s="1" t="str">
        <f>IF('Survey Gizmo Raw Data'!AC25="","",'Survey Gizmo Raw Data'!AC25&amp;",")</f>
        <v>Medicaid,</v>
      </c>
      <c r="W27" s="1" t="str">
        <f>IF('Survey Gizmo Raw Data'!AD25="","",'Survey Gizmo Raw Data'!AD25&amp;",")</f>
        <v/>
      </c>
      <c r="X27" s="1" t="str">
        <f>IF('Survey Gizmo Raw Data'!AE25="","",'Survey Gizmo Raw Data'!AE25&amp;",")</f>
        <v/>
      </c>
      <c r="Y27" s="1" t="str">
        <f>IF('Survey Gizmo Raw Data'!AF25="","",'Survey Gizmo Raw Data'!AF25)</f>
        <v>Dual Medicaid/ Medicare</v>
      </c>
      <c r="Z27" s="1" t="str">
        <f>IF('Survey Gizmo Raw Data'!AG25="","",'Survey Gizmo Raw Data'!AG25&amp;",")</f>
        <v/>
      </c>
      <c r="AA27" s="1" t="str">
        <f>'Survey Gizmo Raw Data'!AH25</f>
        <v>State</v>
      </c>
      <c r="AB27" s="1">
        <f>'Survey Gizmo Raw Data'!AJ25</f>
        <v>0</v>
      </c>
      <c r="AC27" s="1" t="str">
        <f>IF(AA27="Aggregated rate for health plans",'Survey Gizmo Raw Data'!AK25,IF(AA27="Aggregated rate for ACOs",'Survey Gizmo Raw Data'!AM25,IF(AA27="Aggregated rate for providers (e.g., primary care practices, hospitals)",'Survey Gizmo Raw Data'!AO25,"")))</f>
        <v/>
      </c>
      <c r="AD27" s="1" t="str">
        <f t="shared" si="29"/>
        <v/>
      </c>
      <c r="AE27" s="1" t="str">
        <f>IF(AC27="Sub-population of health plans",'Survey Gizmo Raw Data'!AL25,IF(AC27="Sub-population of ACOs",'Survey Gizmo Raw Data'!AN25,IF(AC27="Sub-population of providers",'Survey Gizmo Raw Data'!AP25,"")))</f>
        <v/>
      </c>
      <c r="AF27" s="1" t="str">
        <f>IF('Survey Gizmo Raw Data'!AQ25="","",'Survey Gizmo Raw Data'!AQ25&amp;",")</f>
        <v>Payment (financial incentive or disincentive),</v>
      </c>
      <c r="AG27" s="1" t="str">
        <f>IF('Survey Gizmo Raw Data'!AR25="","",'Survey Gizmo Raw Data'!AR25&amp;",")</f>
        <v/>
      </c>
      <c r="AH27" s="1" t="str">
        <f>IF('Survey Gizmo Raw Data'!AS25="","",'Survey Gizmo Raw Data'!AS25)</f>
        <v>Public reporting</v>
      </c>
      <c r="AI27" s="1" t="str">
        <f t="shared" si="17"/>
        <v/>
      </c>
      <c r="AJ27" s="1" t="str">
        <f t="shared" si="32"/>
        <v xml:space="preserve"> (),</v>
      </c>
      <c r="AK27" s="1" t="str">
        <f>IF('Survey Gizmo Raw Data'!AT25="","","Quality reporting")</f>
        <v/>
      </c>
      <c r="AL27" s="1" t="str">
        <f>IF('Survey Gizmo Raw Data'!AV25="","",'Survey Gizmo Raw Data'!AV25)</f>
        <v/>
      </c>
      <c r="AM27" s="1" t="str">
        <f t="shared" si="19"/>
        <v/>
      </c>
      <c r="AN27" s="1" t="str">
        <f t="shared" si="33"/>
        <v xml:space="preserve"> ()</v>
      </c>
      <c r="AO27" s="1" t="str">
        <f>IF('Survey Gizmo Raw Data'!AU25="","","Other")</f>
        <v/>
      </c>
      <c r="AP27" s="1" t="str">
        <f>IF('Survey Gizmo Raw Data'!AW25="","",'Survey Gizmo Raw Data'!AW25)</f>
        <v/>
      </c>
      <c r="AQ27" s="1" t="str">
        <f>'Survey Gizmo Raw Data'!AX25</f>
        <v>Yes</v>
      </c>
      <c r="AR27" s="1">
        <f>'Survey Gizmo Raw Data'!AY25</f>
        <v>0</v>
      </c>
      <c r="AS27" s="1" t="str">
        <f>'Survey Gizmo Raw Data'!AZ25</f>
        <v>01/01/2017</v>
      </c>
      <c r="AT27" s="1" t="str">
        <f>'Survey Gizmo Raw Data'!BA25</f>
        <v>12/31/2017</v>
      </c>
      <c r="AU27" s="1">
        <f>'Survey Gizmo Raw Data'!BB25</f>
        <v>2934788</v>
      </c>
      <c r="AV27" s="1">
        <f>'Survey Gizmo Raw Data'!BC25</f>
        <v>4171770</v>
      </c>
      <c r="AW27" s="3">
        <f t="shared" si="34"/>
        <v>0.70348748852405574</v>
      </c>
      <c r="AX27" s="1" t="str">
        <f>IF('Survey Gizmo Raw Data'!BE25="","Did not submit data for a second performance period.",'Survey Gizmo Raw Data'!BE25)</f>
        <v>01/01/2016</v>
      </c>
      <c r="AY27" s="1" t="str">
        <f>IF('Survey Gizmo Raw Data'!BF25="","Did not submit data for a second performance period.",'Survey Gizmo Raw Data'!BF25)</f>
        <v>12/31/2016</v>
      </c>
      <c r="AZ27" s="1">
        <f>IF('Survey Gizmo Raw Data'!BG25="","Did not submit data for a second performance period.",'Survey Gizmo Raw Data'!BG25)</f>
        <v>2201337</v>
      </c>
      <c r="BA27" s="1">
        <f>IF('Survey Gizmo Raw Data'!BH25="","Did not submit data for a second performance period.",'Survey Gizmo Raw Data'!BH25)</f>
        <v>2478219</v>
      </c>
      <c r="BB27" s="3">
        <f t="shared" si="35"/>
        <v>0.88827379662572192</v>
      </c>
      <c r="BC27" s="1" t="str">
        <f>IF('Survey Gizmo Raw Data'!BJ25="","Did not submit data for a third performance period.",'Survey Gizmo Raw Data'!BJ25)</f>
        <v>Did not submit data for a third performance period.</v>
      </c>
      <c r="BD27" s="1" t="str">
        <f>IF('Survey Gizmo Raw Data'!BK25="","Did not submit data for a third performance period.",'Survey Gizmo Raw Data'!BK25)</f>
        <v>Did not submit data for a third performance period.</v>
      </c>
      <c r="BE27" s="1" t="str">
        <f>IF('Survey Gizmo Raw Data'!BL25="","Did not submit data for a third performance period.",'Survey Gizmo Raw Data'!BL25)</f>
        <v>Did not submit data for a third performance period.</v>
      </c>
      <c r="BF27" s="1" t="str">
        <f>IF('Survey Gizmo Raw Data'!BM25="","Did not submit data for a third performance period.",'Survey Gizmo Raw Data'!BM25)</f>
        <v>Did not submit data for a third performance period.</v>
      </c>
      <c r="BG27" s="3" t="str">
        <f t="shared" si="36"/>
        <v>Did not submit data for a third performance period.</v>
      </c>
      <c r="BH27" s="3" t="str">
        <f t="shared" si="37"/>
        <v>Frank Wu (weiting.wu@dhsoha.state.or.us)</v>
      </c>
      <c r="BI27" s="3" t="str">
        <f t="shared" si="38"/>
        <v>Frank Wu</v>
      </c>
      <c r="BJ27" s="1" t="str">
        <f>'Survey Gizmo Raw Data'!BN25</f>
        <v>Frank</v>
      </c>
      <c r="BK27" s="1" t="str">
        <f>'Survey Gizmo Raw Data'!BO25</f>
        <v>Wu</v>
      </c>
      <c r="BL27" s="1" t="str">
        <f>'Survey Gizmo Raw Data'!BP25</f>
        <v>Research Analyst</v>
      </c>
      <c r="BM27" s="1" t="str">
        <f>'Survey Gizmo Raw Data'!BQ25</f>
        <v>Oregon Health Authority Health Analytics</v>
      </c>
      <c r="BN27" s="1" t="str">
        <f>'Survey Gizmo Raw Data'!BR25</f>
        <v>OR</v>
      </c>
      <c r="BO27" s="1" t="str">
        <f>'Survey Gizmo Raw Data'!BS25</f>
        <v>weiting.wu@dhsoha.state.or.us</v>
      </c>
      <c r="BP27" s="1">
        <f>'Survey Gizmo Raw Data'!BT25</f>
        <v>9716733396</v>
      </c>
      <c r="BQ27" s="3" t="str">
        <f t="shared" si="26"/>
        <v>Policy contact is the same as the Technical Specifications contact</v>
      </c>
      <c r="BR27" s="3" t="str">
        <f t="shared" si="39"/>
        <v xml:space="preserve">  ()</v>
      </c>
      <c r="BS27" s="3" t="str">
        <f t="shared" si="40"/>
        <v xml:space="preserve"> </v>
      </c>
      <c r="BT27" s="1" t="str">
        <f>IF('Survey Gizmo Raw Data'!BU25="","",'Survey Gizmo Raw Data'!BU25)</f>
        <v/>
      </c>
      <c r="BU27" s="1" t="str">
        <f>IF('Survey Gizmo Raw Data'!BV25="","",'Survey Gizmo Raw Data'!BV25)</f>
        <v/>
      </c>
      <c r="BV27" s="1" t="str">
        <f>IF('Survey Gizmo Raw Data'!BW25="","",'Survey Gizmo Raw Data'!BW25)</f>
        <v/>
      </c>
      <c r="BW27" s="1" t="str">
        <f>IF('Survey Gizmo Raw Data'!BX25="","",'Survey Gizmo Raw Data'!BX25)</f>
        <v/>
      </c>
      <c r="BX27" s="1" t="str">
        <f>IF('Survey Gizmo Raw Data'!BY25="","",'Survey Gizmo Raw Data'!BY25)</f>
        <v/>
      </c>
      <c r="BY27" s="1" t="str">
        <f>IF('Survey Gizmo Raw Data'!BZ25="","",'Survey Gizmo Raw Data'!BZ25)</f>
        <v/>
      </c>
      <c r="BZ27" s="1" t="str">
        <f>IF('Survey Gizmo Raw Data'!CA25="","",'Survey Gizmo Raw Data'!CA25)</f>
        <v/>
      </c>
      <c r="CA27" s="1" t="str">
        <f>'Survey Gizmo Raw Data'!CB25</f>
        <v>Yes, it is okay to share with others.</v>
      </c>
      <c r="CB27" s="1">
        <f>'Survey Gizmo Raw Data'!CC25</f>
        <v>0</v>
      </c>
      <c r="CC27" s="1" t="str">
        <f>'Survey Gizmo Raw Data'!CD25</f>
        <v>This measure looks at a snapshot status at the last month of each year, so technically the measurement period doesn't begin on 1/1 of the year.</v>
      </c>
    </row>
    <row r="28" spans="1:81" s="2" customFormat="1" ht="165" x14ac:dyDescent="0.25">
      <c r="A28" s="1">
        <f>'Survey Gizmo Raw Data'!A26</f>
        <v>95</v>
      </c>
      <c r="B28" s="1" t="str">
        <f>'Survey Gizmo Raw Data'!BR26</f>
        <v>OR</v>
      </c>
      <c r="C28" s="1" t="str">
        <f>'Survey Gizmo Raw Data'!BQ26</f>
        <v>Oregon Health Authority Health Analytics</v>
      </c>
      <c r="D28" s="1" t="str">
        <f>'Survey Gizmo Raw Data'!K26</f>
        <v>Yes</v>
      </c>
      <c r="E28" s="35">
        <f>IF('Survey Gizmo Raw Data'!L26="","No NQF Number",'Survey Gizmo Raw Data'!L26)</f>
        <v>469</v>
      </c>
      <c r="F28" s="1" t="str">
        <f>'Survey Gizmo Raw Data'!J26</f>
        <v>PC 01: Elective Delivery</v>
      </c>
      <c r="G28" s="1" t="str">
        <f>'Survey Gizmo Raw Data'!M26</f>
        <v>The Joint Commission</v>
      </c>
      <c r="H28" s="1">
        <f>'Survey Gizmo Raw Data'!O26</f>
        <v>0</v>
      </c>
      <c r="I28" s="1" t="str">
        <f>'Survey Gizmo Raw Data'!P26</f>
        <v>Other</v>
      </c>
      <c r="J28" s="1" t="str">
        <f>'Survey Gizmo Raw Data'!Q26</f>
        <v>Aggregated report from hospitals</v>
      </c>
      <c r="K28" s="1" t="str">
        <f t="shared" si="30"/>
        <v>No deviations from the measure steward (0)</v>
      </c>
      <c r="L28" s="1" t="str">
        <f t="shared" si="31"/>
        <v>No deviations from the measure steward (n/a)</v>
      </c>
      <c r="M28" s="1" t="str">
        <f>IF('Survey Gizmo Raw Data'!R26="No","No deviations from the measure steward",IF('Survey Gizmo Raw Data'!R26="Yes","Measure does deviate from the steward",'Survey Gizmo Raw Data'!R26))</f>
        <v>No deviations from the measure steward</v>
      </c>
      <c r="N28" s="1" t="str">
        <f>'Survey Gizmo Raw Data'!S26</f>
        <v>n/a</v>
      </c>
      <c r="O28" s="1">
        <f>'Survey Gizmo Raw Data'!T26</f>
        <v>0</v>
      </c>
      <c r="P28" s="1">
        <f>IF('Survey Gizmo Raw Data'!U26="Yes",'Survey Gizmo Raw Data'!V26,'Survey Gizmo Raw Data'!W26)</f>
        <v>0</v>
      </c>
      <c r="Q28" s="1" t="str">
        <f>'Survey Gizmo Raw Data'!X26</f>
        <v>No</v>
      </c>
      <c r="R28" s="1">
        <f>'Survey Gizmo Raw Data'!Y26</f>
        <v>0</v>
      </c>
      <c r="S28" s="1">
        <f>'Survey Gizmo Raw Data'!Z26</f>
        <v>0</v>
      </c>
      <c r="T28" s="1">
        <f>'Survey Gizmo Raw Data'!AA26</f>
        <v>0</v>
      </c>
      <c r="U28" s="1">
        <f>'Survey Gizmo Raw Data'!AB26</f>
        <v>0</v>
      </c>
      <c r="V28" s="1" t="str">
        <f>IF('Survey Gizmo Raw Data'!AC26="","",'Survey Gizmo Raw Data'!AC26)</f>
        <v>Medicaid</v>
      </c>
      <c r="W28" s="1" t="str">
        <f>IF('Survey Gizmo Raw Data'!AD26="","",'Survey Gizmo Raw Data'!AD26&amp;",")</f>
        <v/>
      </c>
      <c r="X28" s="1" t="str">
        <f>IF('Survey Gizmo Raw Data'!AE26="","",'Survey Gizmo Raw Data'!AE26&amp;",")</f>
        <v/>
      </c>
      <c r="Y28" s="1" t="str">
        <f>IF('Survey Gizmo Raw Data'!AF26="","",'Survey Gizmo Raw Data'!AF26&amp;",")</f>
        <v/>
      </c>
      <c r="Z28" s="1" t="str">
        <f>IF('Survey Gizmo Raw Data'!AG26="","",'Survey Gizmo Raw Data'!AG26&amp;",")</f>
        <v/>
      </c>
      <c r="AA28" s="1" t="str">
        <f>'Survey Gizmo Raw Data'!AH26</f>
        <v>State</v>
      </c>
      <c r="AB28" s="1">
        <f>'Survey Gizmo Raw Data'!AJ26</f>
        <v>0</v>
      </c>
      <c r="AC28" s="1" t="str">
        <f>IF(AA28="Aggregated rate for health plans",'Survey Gizmo Raw Data'!AK26,IF(AA28="Aggregated rate for ACOs",'Survey Gizmo Raw Data'!AM26,IF(AA28="Aggregated rate for providers (e.g., primary care practices, hospitals)",'Survey Gizmo Raw Data'!AO26,"")))</f>
        <v/>
      </c>
      <c r="AD28" s="1" t="str">
        <f t="shared" si="29"/>
        <v/>
      </c>
      <c r="AE28" s="1" t="str">
        <f>IF(AC28="Sub-population of health plans",'Survey Gizmo Raw Data'!AL26,IF(AC28="Sub-population of ACOs",'Survey Gizmo Raw Data'!AN26,IF(AC28="Sub-population of providers",'Survey Gizmo Raw Data'!AP26,"")))</f>
        <v/>
      </c>
      <c r="AF28" s="1" t="str">
        <f>IF('Survey Gizmo Raw Data'!AQ26="","",'Survey Gizmo Raw Data'!AQ26&amp;",")</f>
        <v/>
      </c>
      <c r="AG28" s="1" t="str">
        <f>IF('Survey Gizmo Raw Data'!AR26="","",'Survey Gizmo Raw Data'!AR26&amp;",")</f>
        <v/>
      </c>
      <c r="AH28" s="1" t="str">
        <f>IF('Survey Gizmo Raw Data'!AS26="","",'Survey Gizmo Raw Data'!AS26&amp;",")</f>
        <v>Public reporting,</v>
      </c>
      <c r="AI28" s="1" t="str">
        <f t="shared" si="17"/>
        <v/>
      </c>
      <c r="AJ28" s="1" t="str">
        <f t="shared" si="32"/>
        <v xml:space="preserve"> (),</v>
      </c>
      <c r="AK28" s="1" t="str">
        <f>IF('Survey Gizmo Raw Data'!AT26="","","Quality reporting")</f>
        <v/>
      </c>
      <c r="AL28" s="1" t="str">
        <f>IF('Survey Gizmo Raw Data'!AV26="","",'Survey Gizmo Raw Data'!AV26)</f>
        <v/>
      </c>
      <c r="AM28" s="1" t="str">
        <f t="shared" si="19"/>
        <v>Other (For reporting to CMS Adult Core Set)</v>
      </c>
      <c r="AN28" s="1" t="str">
        <f t="shared" si="33"/>
        <v>Other (For reporting to CMS Adult Core Set)</v>
      </c>
      <c r="AO28" s="1" t="str">
        <f>IF('Survey Gizmo Raw Data'!AU26="","","Other")</f>
        <v>Other</v>
      </c>
      <c r="AP28" s="1" t="str">
        <f>IF('Survey Gizmo Raw Data'!AW26="","",'Survey Gizmo Raw Data'!AW26)</f>
        <v>For reporting to CMS Adult Core Set</v>
      </c>
      <c r="AQ28" s="1" t="str">
        <f>'Survey Gizmo Raw Data'!AX26</f>
        <v>Yes</v>
      </c>
      <c r="AR28" s="1">
        <f>'Survey Gizmo Raw Data'!AY26</f>
        <v>0</v>
      </c>
      <c r="AS28" s="1" t="str">
        <f>'Survey Gizmo Raw Data'!AZ26</f>
        <v>01/01/2017</v>
      </c>
      <c r="AT28" s="1" t="str">
        <f>'Survey Gizmo Raw Data'!BA26</f>
        <v>12/31/2017</v>
      </c>
      <c r="AU28" s="1">
        <f>'Survey Gizmo Raw Data'!BB26</f>
        <v>40</v>
      </c>
      <c r="AV28" s="1">
        <f>'Survey Gizmo Raw Data'!BC26</f>
        <v>2932</v>
      </c>
      <c r="AW28" s="3">
        <f t="shared" si="34"/>
        <v>1.3642564802182811E-2</v>
      </c>
      <c r="AX28" s="1" t="str">
        <f>IF('Survey Gizmo Raw Data'!BE26="","Did not submit data for a second performance period.",'Survey Gizmo Raw Data'!BE26)</f>
        <v>01/01/2016</v>
      </c>
      <c r="AY28" s="1" t="str">
        <f>IF('Survey Gizmo Raw Data'!BF26="","Did not submit data for a second performance period.",'Survey Gizmo Raw Data'!BF26)</f>
        <v>12/31/2016</v>
      </c>
      <c r="AZ28" s="1">
        <f>IF('Survey Gizmo Raw Data'!BG26="","Did not submit data for a second performance period.",'Survey Gizmo Raw Data'!BG26)</f>
        <v>62</v>
      </c>
      <c r="BA28" s="1">
        <f>IF('Survey Gizmo Raw Data'!BH26="","Did not submit data for a second performance period.",'Survey Gizmo Raw Data'!BH26)</f>
        <v>2732</v>
      </c>
      <c r="BB28" s="3">
        <f t="shared" si="35"/>
        <v>2.2693997071742314E-2</v>
      </c>
      <c r="BC28" s="1" t="str">
        <f>IF('Survey Gizmo Raw Data'!BJ26="","Did not submit data for a third performance period.",'Survey Gizmo Raw Data'!BJ26)</f>
        <v>Did not submit data for a third performance period.</v>
      </c>
      <c r="BD28" s="1" t="str">
        <f>IF('Survey Gizmo Raw Data'!BK26="","Did not submit data for a third performance period.",'Survey Gizmo Raw Data'!BK26)</f>
        <v>Did not submit data for a third performance period.</v>
      </c>
      <c r="BE28" s="1" t="str">
        <f>IF('Survey Gizmo Raw Data'!BL26="","Did not submit data for a third performance period.",'Survey Gizmo Raw Data'!BL26)</f>
        <v>Did not submit data for a third performance period.</v>
      </c>
      <c r="BF28" s="1" t="str">
        <f>IF('Survey Gizmo Raw Data'!BM26="","Did not submit data for a third performance period.",'Survey Gizmo Raw Data'!BM26)</f>
        <v>Did not submit data for a third performance period.</v>
      </c>
      <c r="BG28" s="3" t="str">
        <f t="shared" si="36"/>
        <v>Did not submit data for a third performance period.</v>
      </c>
      <c r="BH28" s="3" t="str">
        <f t="shared" si="37"/>
        <v>Frank Wu (weiting.wu@dhsoha.state.or.us)</v>
      </c>
      <c r="BI28" s="3" t="str">
        <f t="shared" si="38"/>
        <v>Frank Wu</v>
      </c>
      <c r="BJ28" s="1" t="str">
        <f>'Survey Gizmo Raw Data'!BN26</f>
        <v>Frank</v>
      </c>
      <c r="BK28" s="1" t="str">
        <f>'Survey Gizmo Raw Data'!BO26</f>
        <v>Wu</v>
      </c>
      <c r="BL28" s="1" t="str">
        <f>'Survey Gizmo Raw Data'!BP26</f>
        <v>Research Analyst</v>
      </c>
      <c r="BM28" s="1" t="str">
        <f>'Survey Gizmo Raw Data'!BQ26</f>
        <v>Oregon Health Authority Health Analytics</v>
      </c>
      <c r="BN28" s="1" t="str">
        <f>'Survey Gizmo Raw Data'!BR26</f>
        <v>OR</v>
      </c>
      <c r="BO28" s="1" t="str">
        <f>'Survey Gizmo Raw Data'!BS26</f>
        <v>weiting.wu@dhsoha.state.or.us</v>
      </c>
      <c r="BP28" s="1">
        <f>'Survey Gizmo Raw Data'!BT26</f>
        <v>9716733396</v>
      </c>
      <c r="BQ28" s="3" t="str">
        <f t="shared" si="26"/>
        <v>Policy contact is the same as the Technical Specifications contact</v>
      </c>
      <c r="BR28" s="3" t="str">
        <f t="shared" si="39"/>
        <v xml:space="preserve">  ()</v>
      </c>
      <c r="BS28" s="3" t="str">
        <f t="shared" si="40"/>
        <v xml:space="preserve"> </v>
      </c>
      <c r="BT28" s="1" t="str">
        <f>IF('Survey Gizmo Raw Data'!BU26="","",'Survey Gizmo Raw Data'!BU26)</f>
        <v/>
      </c>
      <c r="BU28" s="1" t="str">
        <f>IF('Survey Gizmo Raw Data'!BV26="","",'Survey Gizmo Raw Data'!BV26)</f>
        <v/>
      </c>
      <c r="BV28" s="1" t="str">
        <f>IF('Survey Gizmo Raw Data'!BW26="","",'Survey Gizmo Raw Data'!BW26)</f>
        <v/>
      </c>
      <c r="BW28" s="1" t="str">
        <f>IF('Survey Gizmo Raw Data'!BX26="","",'Survey Gizmo Raw Data'!BX26)</f>
        <v/>
      </c>
      <c r="BX28" s="1" t="str">
        <f>IF('Survey Gizmo Raw Data'!BY26="","",'Survey Gizmo Raw Data'!BY26)</f>
        <v/>
      </c>
      <c r="BY28" s="1" t="str">
        <f>IF('Survey Gizmo Raw Data'!BZ26="","",'Survey Gizmo Raw Data'!BZ26)</f>
        <v/>
      </c>
      <c r="BZ28" s="1" t="str">
        <f>IF('Survey Gizmo Raw Data'!CA26="","",'Survey Gizmo Raw Data'!CA26)</f>
        <v/>
      </c>
      <c r="CA28" s="1" t="str">
        <f>'Survey Gizmo Raw Data'!CB26</f>
        <v>Yes, it is okay to share with others.</v>
      </c>
      <c r="CB28" s="1">
        <f>'Survey Gizmo Raw Data'!CC26</f>
        <v>0</v>
      </c>
      <c r="CC28" s="1" t="str">
        <f>'Survey Gizmo Raw Data'!CD26</f>
        <v>Measurement end date should be 12/31 of each year, but data entry isn't successful, so keyed in 12/01 instead. See email for detail.</v>
      </c>
    </row>
    <row r="29" spans="1:81" s="2" customFormat="1" ht="150" x14ac:dyDescent="0.25">
      <c r="A29" s="1">
        <f>'Survey Gizmo Raw Data'!A27</f>
        <v>96</v>
      </c>
      <c r="B29" s="1" t="str">
        <f>'Survey Gizmo Raw Data'!BR27</f>
        <v>OR</v>
      </c>
      <c r="C29" s="1" t="str">
        <f>'Survey Gizmo Raw Data'!BQ27</f>
        <v>Oregon Health Authority Health Analytics</v>
      </c>
      <c r="D29" s="1" t="str">
        <f>'Survey Gizmo Raw Data'!K27</f>
        <v>Yes</v>
      </c>
      <c r="E29" s="35">
        <f>IF('Survey Gizmo Raw Data'!L27="","No NQF Number",'Survey Gizmo Raw Data'!L27)</f>
        <v>418</v>
      </c>
      <c r="F29" s="1" t="str">
        <f>'Survey Gizmo Raw Data'!J27</f>
        <v>Screening for Clinical Depression and Follow-Up Plan</v>
      </c>
      <c r="G29" s="1" t="str">
        <f>'Survey Gizmo Raw Data'!M27</f>
        <v>CMS</v>
      </c>
      <c r="H29" s="1">
        <f>'Survey Gizmo Raw Data'!O27</f>
        <v>0</v>
      </c>
      <c r="I29" s="1" t="str">
        <f>'Survey Gizmo Raw Data'!P27</f>
        <v>Clinical data</v>
      </c>
      <c r="J29" s="1">
        <f>'Survey Gizmo Raw Data'!Q27</f>
        <v>0</v>
      </c>
      <c r="K29" s="1" t="str">
        <f t="shared" si="30"/>
        <v>Measure does deviate from the steward (eCQM specs call for all-payer data; OHA prefers, but doesn't require, Medicaid only data)</v>
      </c>
      <c r="L29" s="1" t="str">
        <f t="shared" si="31"/>
        <v>Measure does deviate from the steward (0)</v>
      </c>
      <c r="M29" s="1" t="str">
        <f>IF('Survey Gizmo Raw Data'!R27="No","No deviations from the measure steward",IF('Survey Gizmo Raw Data'!R27="Yes","Measure does deviate from the steward",'Survey Gizmo Raw Data'!R27))</f>
        <v>Measure does deviate from the steward</v>
      </c>
      <c r="N29" s="1">
        <f>'Survey Gizmo Raw Data'!S27</f>
        <v>0</v>
      </c>
      <c r="O29" s="1" t="str">
        <f>'Survey Gizmo Raw Data'!T27</f>
        <v>eCQM specs call for all-payer data; OHA prefers, but doesn't require, Medicaid only data</v>
      </c>
      <c r="P29" s="1" t="str">
        <f>IF('Survey Gizmo Raw Data'!U27="Yes",'Survey Gizmo Raw Data'!V27,'Survey Gizmo Raw Data'!W27)</f>
        <v>https://www.oregon.gov/oha/HPA/ANALYTICS/Pages/CCO-Baseline-Data.aspx</v>
      </c>
      <c r="Q29" s="1" t="str">
        <f>'Survey Gizmo Raw Data'!X27</f>
        <v>No</v>
      </c>
      <c r="R29" s="1">
        <f>'Survey Gizmo Raw Data'!Y27</f>
        <v>0</v>
      </c>
      <c r="S29" s="1">
        <f>'Survey Gizmo Raw Data'!Z27</f>
        <v>0</v>
      </c>
      <c r="T29" s="1">
        <f>'Survey Gizmo Raw Data'!AA27</f>
        <v>0</v>
      </c>
      <c r="U29" s="1">
        <f>'Survey Gizmo Raw Data'!AB27</f>
        <v>0</v>
      </c>
      <c r="V29" s="1" t="str">
        <f>IF('Survey Gizmo Raw Data'!AC27="","",'Survey Gizmo Raw Data'!AC27)</f>
        <v>Medicaid</v>
      </c>
      <c r="W29" s="1" t="str">
        <f>IF('Survey Gizmo Raw Data'!AD27="","",'Survey Gizmo Raw Data'!AD27&amp;",")</f>
        <v/>
      </c>
      <c r="X29" s="1" t="str">
        <f>IF('Survey Gizmo Raw Data'!AE27="","",'Survey Gizmo Raw Data'!AE27&amp;",")</f>
        <v/>
      </c>
      <c r="Y29" s="1" t="str">
        <f>IF('Survey Gizmo Raw Data'!AF27="","",'Survey Gizmo Raw Data'!AF27&amp;",")</f>
        <v/>
      </c>
      <c r="Z29" s="1" t="str">
        <f>IF('Survey Gizmo Raw Data'!AG27="","",'Survey Gizmo Raw Data'!AG27&amp;",")</f>
        <v/>
      </c>
      <c r="AA29" s="1" t="str">
        <f>'Survey Gizmo Raw Data'!AH27</f>
        <v>State</v>
      </c>
      <c r="AB29" s="1">
        <f>'Survey Gizmo Raw Data'!AJ27</f>
        <v>0</v>
      </c>
      <c r="AC29" s="1" t="str">
        <f>IF(AA29="Aggregated rate for health plans",'Survey Gizmo Raw Data'!AK27,IF(AA29="Aggregated rate for ACOs",'Survey Gizmo Raw Data'!AM27,IF(AA29="Aggregated rate for providers (e.g., primary care practices, hospitals)",'Survey Gizmo Raw Data'!AO27,"")))</f>
        <v/>
      </c>
      <c r="AD29" s="1" t="str">
        <f t="shared" si="29"/>
        <v/>
      </c>
      <c r="AE29" s="1" t="str">
        <f>IF(AC29="Sub-population of health plans",'Survey Gizmo Raw Data'!AL27,IF(AC29="Sub-population of ACOs",'Survey Gizmo Raw Data'!AN27,IF(AC29="Sub-population of providers",'Survey Gizmo Raw Data'!AP27,"")))</f>
        <v/>
      </c>
      <c r="AF29" s="1" t="str">
        <f>IF('Survey Gizmo Raw Data'!AQ27="","",'Survey Gizmo Raw Data'!AQ27&amp;",")</f>
        <v>Payment (financial incentive or disincentive),</v>
      </c>
      <c r="AG29" s="1" t="str">
        <f>IF('Survey Gizmo Raw Data'!AR27="","",'Survey Gizmo Raw Data'!AR27&amp;",")</f>
        <v/>
      </c>
      <c r="AH29" s="1" t="str">
        <f>IF('Survey Gizmo Raw Data'!AS27="","",'Survey Gizmo Raw Data'!AS27)</f>
        <v>Public reporting</v>
      </c>
      <c r="AI29" s="1" t="str">
        <f t="shared" si="17"/>
        <v/>
      </c>
      <c r="AJ29" s="1" t="str">
        <f t="shared" si="32"/>
        <v xml:space="preserve"> (),</v>
      </c>
      <c r="AK29" s="1" t="str">
        <f>IF('Survey Gizmo Raw Data'!AT27="","","Quality reporting")</f>
        <v/>
      </c>
      <c r="AL29" s="1" t="str">
        <f>IF('Survey Gizmo Raw Data'!AV27="","",'Survey Gizmo Raw Data'!AV27)</f>
        <v/>
      </c>
      <c r="AM29" s="1" t="str">
        <f t="shared" si="19"/>
        <v/>
      </c>
      <c r="AN29" s="1" t="str">
        <f t="shared" si="33"/>
        <v xml:space="preserve"> ()</v>
      </c>
      <c r="AO29" s="1" t="str">
        <f>IF('Survey Gizmo Raw Data'!AU27="","","Other")</f>
        <v/>
      </c>
      <c r="AP29" s="1" t="str">
        <f>IF('Survey Gizmo Raw Data'!AW27="","",'Survey Gizmo Raw Data'!AW27)</f>
        <v/>
      </c>
      <c r="AQ29" s="1" t="str">
        <f>'Survey Gizmo Raw Data'!AX27</f>
        <v>Yes</v>
      </c>
      <c r="AR29" s="1">
        <f>'Survey Gizmo Raw Data'!AY27</f>
        <v>0</v>
      </c>
      <c r="AS29" s="1" t="str">
        <f>'Survey Gizmo Raw Data'!AZ27</f>
        <v>01/01/2017</v>
      </c>
      <c r="AT29" s="1" t="str">
        <f>'Survey Gizmo Raw Data'!BA27</f>
        <v>12/31/2017</v>
      </c>
      <c r="AU29" s="1">
        <f>'Survey Gizmo Raw Data'!BB27</f>
        <v>162644</v>
      </c>
      <c r="AV29" s="1">
        <f>'Survey Gizmo Raw Data'!BC27</f>
        <v>279588</v>
      </c>
      <c r="AW29" s="3">
        <f t="shared" si="34"/>
        <v>0.58172739888693359</v>
      </c>
      <c r="AX29" s="1" t="str">
        <f>IF('Survey Gizmo Raw Data'!BE27="","Did not submit data for a second performance period.",'Survey Gizmo Raw Data'!BE27)</f>
        <v>01/01/2016</v>
      </c>
      <c r="AY29" s="1" t="str">
        <f>IF('Survey Gizmo Raw Data'!BF27="","Did not submit data for a second performance period.",'Survey Gizmo Raw Data'!BF27)</f>
        <v>12/31/2016</v>
      </c>
      <c r="AZ29" s="1">
        <f>IF('Survey Gizmo Raw Data'!BG27="","Did not submit data for a second performance period.",'Survey Gizmo Raw Data'!BG27)</f>
        <v>152833</v>
      </c>
      <c r="BA29" s="1">
        <f>IF('Survey Gizmo Raw Data'!BH27="","Did not submit data for a second performance period.",'Survey Gizmo Raw Data'!BH27)</f>
        <v>318178</v>
      </c>
      <c r="BB29" s="3">
        <f t="shared" si="35"/>
        <v>0.48033804977088296</v>
      </c>
      <c r="BC29" s="1" t="str">
        <f>IF('Survey Gizmo Raw Data'!BJ27="","Did not submit data for a third performance period.",'Survey Gizmo Raw Data'!BJ27)</f>
        <v>Did not submit data for a third performance period.</v>
      </c>
      <c r="BD29" s="1" t="str">
        <f>IF('Survey Gizmo Raw Data'!BK27="","Did not submit data for a third performance period.",'Survey Gizmo Raw Data'!BK27)</f>
        <v>Did not submit data for a third performance period.</v>
      </c>
      <c r="BE29" s="1" t="str">
        <f>IF('Survey Gizmo Raw Data'!BL27="","Did not submit data for a third performance period.",'Survey Gizmo Raw Data'!BL27)</f>
        <v>Did not submit data for a third performance period.</v>
      </c>
      <c r="BF29" s="1" t="str">
        <f>IF('Survey Gizmo Raw Data'!BM27="","Did not submit data for a third performance period.",'Survey Gizmo Raw Data'!BM27)</f>
        <v>Did not submit data for a third performance period.</v>
      </c>
      <c r="BG29" s="3" t="str">
        <f t="shared" si="36"/>
        <v>Did not submit data for a third performance period.</v>
      </c>
      <c r="BH29" s="3" t="str">
        <f t="shared" si="37"/>
        <v>Kate Lonborg (katrina.m.lonborg@state.or.us)</v>
      </c>
      <c r="BI29" s="3" t="str">
        <f t="shared" si="38"/>
        <v>Kate Lonborg</v>
      </c>
      <c r="BJ29" s="1" t="str">
        <f>'Survey Gizmo Raw Data'!BN27</f>
        <v>Kate</v>
      </c>
      <c r="BK29" s="1" t="str">
        <f>'Survey Gizmo Raw Data'!BO27</f>
        <v>Lonborg</v>
      </c>
      <c r="BL29" s="1" t="str">
        <f>'Survey Gizmo Raw Data'!BP27</f>
        <v>program manager - Clinical Quality Metrics Registry</v>
      </c>
      <c r="BM29" s="1" t="str">
        <f>'Survey Gizmo Raw Data'!BQ27</f>
        <v>Oregon Health Authority Health Analytics</v>
      </c>
      <c r="BN29" s="1" t="str">
        <f>'Survey Gizmo Raw Data'!BR27</f>
        <v>OR</v>
      </c>
      <c r="BO29" s="1" t="str">
        <f>'Survey Gizmo Raw Data'!BS27</f>
        <v>katrina.m.lonborg@state.or.us</v>
      </c>
      <c r="BP29" s="1" t="str">
        <f>'Survey Gizmo Raw Data'!BT27</f>
        <v>971-208-2967</v>
      </c>
      <c r="BQ29" s="3" t="str">
        <f t="shared" si="26"/>
        <v>Policy contact is the same as the Technical Specifications contact</v>
      </c>
      <c r="BR29" s="3" t="str">
        <f t="shared" si="39"/>
        <v xml:space="preserve">  ()</v>
      </c>
      <c r="BS29" s="3" t="str">
        <f t="shared" si="40"/>
        <v xml:space="preserve"> </v>
      </c>
      <c r="BT29" s="1" t="str">
        <f>IF('Survey Gizmo Raw Data'!BU27="","",'Survey Gizmo Raw Data'!BU27)</f>
        <v/>
      </c>
      <c r="BU29" s="1" t="str">
        <f>IF('Survey Gizmo Raw Data'!BV27="","",'Survey Gizmo Raw Data'!BV27)</f>
        <v/>
      </c>
      <c r="BV29" s="1" t="str">
        <f>IF('Survey Gizmo Raw Data'!BW27="","",'Survey Gizmo Raw Data'!BW27)</f>
        <v/>
      </c>
      <c r="BW29" s="1" t="str">
        <f>IF('Survey Gizmo Raw Data'!BX27="","",'Survey Gizmo Raw Data'!BX27)</f>
        <v/>
      </c>
      <c r="BX29" s="1" t="str">
        <f>IF('Survey Gizmo Raw Data'!BY27="","",'Survey Gizmo Raw Data'!BY27)</f>
        <v/>
      </c>
      <c r="BY29" s="1" t="str">
        <f>IF('Survey Gizmo Raw Data'!BZ27="","",'Survey Gizmo Raw Data'!BZ27)</f>
        <v/>
      </c>
      <c r="BZ29" s="1" t="str">
        <f>IF('Survey Gizmo Raw Data'!CA27="","",'Survey Gizmo Raw Data'!CA27)</f>
        <v/>
      </c>
      <c r="CA29" s="1" t="str">
        <f>'Survey Gizmo Raw Data'!CB27</f>
        <v>Other</v>
      </c>
      <c r="CB29" s="1" t="str">
        <f>'Survey Gizmo Raw Data'!CC27</f>
        <v>OK to share email</v>
      </c>
      <c r="CC29" s="1">
        <f>'Survey Gizmo Raw Data'!CD27</f>
        <v>0</v>
      </c>
    </row>
    <row r="30" spans="1:81" s="2" customFormat="1" ht="225" x14ac:dyDescent="0.25">
      <c r="A30" s="1">
        <f>'Survey Gizmo Raw Data'!A28</f>
        <v>97</v>
      </c>
      <c r="B30" s="1" t="str">
        <f>'Survey Gizmo Raw Data'!BR28</f>
        <v>OR</v>
      </c>
      <c r="C30" s="1" t="str">
        <f>'Survey Gizmo Raw Data'!BQ28</f>
        <v>Oregon Health Authority Health Analytics</v>
      </c>
      <c r="D30" s="1" t="str">
        <f>'Survey Gizmo Raw Data'!K28</f>
        <v>Yes</v>
      </c>
      <c r="E30" s="35">
        <f>IF('Survey Gizmo Raw Data'!L28="","No NQF Number",'Survey Gizmo Raw Data'!L28)</f>
        <v>272</v>
      </c>
      <c r="F30" s="1" t="str">
        <f>'Survey Gizmo Raw Data'!J28</f>
        <v>PQI 01: Diabetes, Short Term Complication Admission Rate</v>
      </c>
      <c r="G30" s="1" t="str">
        <f>'Survey Gizmo Raw Data'!M28</f>
        <v>Other</v>
      </c>
      <c r="H30" s="1" t="str">
        <f>'Survey Gizmo Raw Data'!O28</f>
        <v>AHRQ</v>
      </c>
      <c r="I30" s="1" t="str">
        <f>'Survey Gizmo Raw Data'!P28</f>
        <v>Claims data</v>
      </c>
      <c r="J30" s="1">
        <f>'Survey Gizmo Raw Data'!Q28</f>
        <v>0</v>
      </c>
      <c r="K30" s="1" t="str">
        <f t="shared" si="30"/>
        <v>Measure does deviate from the steward (Oregon uses AHRQ SAS software v6.0.1 for CY2017 reporting, and use total member months and member years (instead of total population) as the denominator, per CMS reporting requirement.)</v>
      </c>
      <c r="L30" s="1" t="str">
        <f t="shared" si="31"/>
        <v>Measure does deviate from the steward (0)</v>
      </c>
      <c r="M30" s="1" t="str">
        <f>IF('Survey Gizmo Raw Data'!R28="No","No deviations from the measure steward",IF('Survey Gizmo Raw Data'!R28="Yes","Measure does deviate from the steward",'Survey Gizmo Raw Data'!R28))</f>
        <v>Measure does deviate from the steward</v>
      </c>
      <c r="N30" s="1">
        <f>'Survey Gizmo Raw Data'!S28</f>
        <v>0</v>
      </c>
      <c r="O30" s="1" t="str">
        <f>'Survey Gizmo Raw Data'!T28</f>
        <v>Oregon uses AHRQ SAS software v6.0.1 for CY2017 reporting, and use total member months and member years (instead of total population) as the denominator, per CMS reporting requirement.</v>
      </c>
      <c r="P30" s="1" t="str">
        <f>IF('Survey Gizmo Raw Data'!U28="Yes",'Survey Gizmo Raw Data'!V28,'Survey Gizmo Raw Data'!W28)</f>
        <v>https://www.oregon.gov/oha/HPA/ANALYTICS/CCOData/Prevention%20Quality%20Indicators%20-%202017.pdf</v>
      </c>
      <c r="Q30" s="1" t="str">
        <f>'Survey Gizmo Raw Data'!X28</f>
        <v>No</v>
      </c>
      <c r="R30" s="1">
        <f>'Survey Gizmo Raw Data'!Y28</f>
        <v>0</v>
      </c>
      <c r="S30" s="1">
        <f>'Survey Gizmo Raw Data'!Z28</f>
        <v>0</v>
      </c>
      <c r="T30" s="1">
        <f>'Survey Gizmo Raw Data'!AA28</f>
        <v>0</v>
      </c>
      <c r="U30" s="1">
        <f>'Survey Gizmo Raw Data'!AB28</f>
        <v>0</v>
      </c>
      <c r="V30" s="1" t="str">
        <f>IF('Survey Gizmo Raw Data'!AC28="","",'Survey Gizmo Raw Data'!AC28&amp;",")</f>
        <v>Medicaid,</v>
      </c>
      <c r="W30" s="1" t="str">
        <f>IF('Survey Gizmo Raw Data'!AD28="","",'Survey Gizmo Raw Data'!AD28&amp;",")</f>
        <v/>
      </c>
      <c r="X30" s="1" t="str">
        <f>IF('Survey Gizmo Raw Data'!AE28="","",'Survey Gizmo Raw Data'!AE28&amp;",")</f>
        <v/>
      </c>
      <c r="Y30" s="1" t="str">
        <f>IF('Survey Gizmo Raw Data'!AF28="","",'Survey Gizmo Raw Data'!AF28)</f>
        <v>Dual Medicaid/ Medicare</v>
      </c>
      <c r="Z30" s="1" t="str">
        <f>IF('Survey Gizmo Raw Data'!AG28="","",'Survey Gizmo Raw Data'!AG28&amp;",")</f>
        <v/>
      </c>
      <c r="AA30" s="1" t="str">
        <f>'Survey Gizmo Raw Data'!AH28</f>
        <v>State</v>
      </c>
      <c r="AB30" s="1">
        <f>'Survey Gizmo Raw Data'!AJ28</f>
        <v>0</v>
      </c>
      <c r="AC30" s="1" t="str">
        <f>IF(AA30="Aggregated rate for health plans",'Survey Gizmo Raw Data'!AK28,IF(AA30="Aggregated rate for ACOs",'Survey Gizmo Raw Data'!AM28,IF(AA30="Aggregated rate for providers (e.g., primary care practices, hospitals)",'Survey Gizmo Raw Data'!AO28,"")))</f>
        <v/>
      </c>
      <c r="AD30" s="1" t="str">
        <f t="shared" si="29"/>
        <v/>
      </c>
      <c r="AE30" s="1" t="str">
        <f>IF(AC30="Sub-population of health plans",'Survey Gizmo Raw Data'!AL28,IF(AC30="Sub-population of ACOs",'Survey Gizmo Raw Data'!AN28,IF(AC30="Sub-population of providers",'Survey Gizmo Raw Data'!AP28,"")))</f>
        <v/>
      </c>
      <c r="AF30" s="1" t="str">
        <f>IF('Survey Gizmo Raw Data'!AQ28="","",'Survey Gizmo Raw Data'!AQ28&amp;",")</f>
        <v/>
      </c>
      <c r="AG30" s="1" t="str">
        <f>IF('Survey Gizmo Raw Data'!AR28="","",'Survey Gizmo Raw Data'!AR28&amp;",")</f>
        <v/>
      </c>
      <c r="AH30" s="1" t="str">
        <f>IF('Survey Gizmo Raw Data'!AS28="","",'Survey Gizmo Raw Data'!AS28&amp;",")</f>
        <v>Public reporting,</v>
      </c>
      <c r="AI30" s="1" t="str">
        <f t="shared" si="17"/>
        <v/>
      </c>
      <c r="AJ30" s="1" t="str">
        <f t="shared" si="32"/>
        <v xml:space="preserve"> (),</v>
      </c>
      <c r="AK30" s="1" t="str">
        <f>IF('Survey Gizmo Raw Data'!AT28="","","Quality reporting")</f>
        <v/>
      </c>
      <c r="AL30" s="1" t="str">
        <f>IF('Survey Gizmo Raw Data'!AV28="","",'Survey Gizmo Raw Data'!AV28)</f>
        <v/>
      </c>
      <c r="AM30" s="1" t="str">
        <f t="shared" si="19"/>
        <v>Other (For reporting to CMS Adult Core Set)</v>
      </c>
      <c r="AN30" s="1" t="str">
        <f t="shared" si="33"/>
        <v>Other (For reporting to CMS Adult Core Set)</v>
      </c>
      <c r="AO30" s="1" t="str">
        <f>IF('Survey Gizmo Raw Data'!AU28="","","Other")</f>
        <v>Other</v>
      </c>
      <c r="AP30" s="1" t="str">
        <f>IF('Survey Gizmo Raw Data'!AW28="","",'Survey Gizmo Raw Data'!AW28)</f>
        <v>For reporting to CMS Adult Core Set</v>
      </c>
      <c r="AQ30" s="1" t="str">
        <f>'Survey Gizmo Raw Data'!AX28</f>
        <v>Yes</v>
      </c>
      <c r="AR30" s="1">
        <f>'Survey Gizmo Raw Data'!AY28</f>
        <v>0</v>
      </c>
      <c r="AS30" s="1" t="str">
        <f>'Survey Gizmo Raw Data'!AZ28</f>
        <v>01/01/2017</v>
      </c>
      <c r="AT30" s="1" t="str">
        <f>'Survey Gizmo Raw Data'!BA28</f>
        <v>12/31/2017</v>
      </c>
      <c r="AU30" s="1">
        <f>'Survey Gizmo Raw Data'!BB28</f>
        <v>1012</v>
      </c>
      <c r="AV30" s="1">
        <f>'Survey Gizmo Raw Data'!BC28</f>
        <v>5898739</v>
      </c>
      <c r="AW30" s="75">
        <f>(AU30/AV30)*100000</f>
        <v>17.156209149107969</v>
      </c>
      <c r="AX30" s="1" t="str">
        <f>IF('Survey Gizmo Raw Data'!BE28="","Did not submit data for a second performance period.",'Survey Gizmo Raw Data'!BE28)</f>
        <v>01/01/2016</v>
      </c>
      <c r="AY30" s="1" t="str">
        <f>IF('Survey Gizmo Raw Data'!BF28="","Did not submit data for a second performance period.",'Survey Gizmo Raw Data'!BF28)</f>
        <v>12/31/2016</v>
      </c>
      <c r="AZ30" s="1">
        <f>IF('Survey Gizmo Raw Data'!BG28="","Did not submit data for a second performance period.",'Survey Gizmo Raw Data'!BG28)</f>
        <v>875</v>
      </c>
      <c r="BA30" s="1">
        <f>IF('Survey Gizmo Raw Data'!BH28="","Did not submit data for a second performance period.",'Survey Gizmo Raw Data'!BH28)</f>
        <v>6456424</v>
      </c>
      <c r="BB30" s="75">
        <f>(AZ30/BA30)*100000</f>
        <v>13.552393708963351</v>
      </c>
      <c r="BC30" s="1" t="str">
        <f>IF('Survey Gizmo Raw Data'!BJ28="","Did not submit data for a third performance period.",'Survey Gizmo Raw Data'!BJ28)</f>
        <v>Did not submit data for a third performance period.</v>
      </c>
      <c r="BD30" s="1" t="str">
        <f>IF('Survey Gizmo Raw Data'!BK28="","Did not submit data for a third performance period.",'Survey Gizmo Raw Data'!BK28)</f>
        <v>Did not submit data for a third performance period.</v>
      </c>
      <c r="BE30" s="1" t="str">
        <f>IF('Survey Gizmo Raw Data'!BL28="","Did not submit data for a third performance period.",'Survey Gizmo Raw Data'!BL28)</f>
        <v>Did not submit data for a third performance period.</v>
      </c>
      <c r="BF30" s="1" t="str">
        <f>IF('Survey Gizmo Raw Data'!BM28="","Did not submit data for a third performance period.",'Survey Gizmo Raw Data'!BM28)</f>
        <v>Did not submit data for a third performance period.</v>
      </c>
      <c r="BG30" s="3" t="str">
        <f t="shared" si="36"/>
        <v>Did not submit data for a third performance period.</v>
      </c>
      <c r="BH30" s="3" t="str">
        <f t="shared" si="37"/>
        <v>Frank Wu (weiting.wu@dhsoha.state.or.us)</v>
      </c>
      <c r="BI30" s="3" t="str">
        <f t="shared" si="38"/>
        <v>Frank Wu</v>
      </c>
      <c r="BJ30" s="1" t="str">
        <f>'Survey Gizmo Raw Data'!BN28</f>
        <v>Frank</v>
      </c>
      <c r="BK30" s="1" t="str">
        <f>'Survey Gizmo Raw Data'!BO28</f>
        <v>Wu</v>
      </c>
      <c r="BL30" s="1" t="str">
        <f>'Survey Gizmo Raw Data'!BP28</f>
        <v>Research Analyst</v>
      </c>
      <c r="BM30" s="1" t="str">
        <f>'Survey Gizmo Raw Data'!BQ28</f>
        <v>Oregon Health Authority Health Analytics</v>
      </c>
      <c r="BN30" s="1" t="str">
        <f>'Survey Gizmo Raw Data'!BR28</f>
        <v>OR</v>
      </c>
      <c r="BO30" s="1" t="str">
        <f>'Survey Gizmo Raw Data'!BS28</f>
        <v>weiting.wu@dhsoha.state.or.us</v>
      </c>
      <c r="BP30" s="1">
        <f>'Survey Gizmo Raw Data'!BT28</f>
        <v>9716733396</v>
      </c>
      <c r="BQ30" s="3" t="str">
        <f t="shared" si="26"/>
        <v>Policy contact is the same as the Technical Specifications contact</v>
      </c>
      <c r="BR30" s="3" t="str">
        <f t="shared" si="39"/>
        <v xml:space="preserve">  ()</v>
      </c>
      <c r="BS30" s="3" t="str">
        <f t="shared" si="40"/>
        <v xml:space="preserve"> </v>
      </c>
      <c r="BT30" s="1" t="str">
        <f>IF('Survey Gizmo Raw Data'!BU28="","",'Survey Gizmo Raw Data'!BU28)</f>
        <v/>
      </c>
      <c r="BU30" s="1" t="str">
        <f>IF('Survey Gizmo Raw Data'!BV28="","",'Survey Gizmo Raw Data'!BV28)</f>
        <v/>
      </c>
      <c r="BV30" s="1" t="str">
        <f>IF('Survey Gizmo Raw Data'!BW28="","",'Survey Gizmo Raw Data'!BW28)</f>
        <v/>
      </c>
      <c r="BW30" s="1" t="str">
        <f>IF('Survey Gizmo Raw Data'!BX28="","",'Survey Gizmo Raw Data'!BX28)</f>
        <v/>
      </c>
      <c r="BX30" s="1" t="str">
        <f>IF('Survey Gizmo Raw Data'!BY28="","",'Survey Gizmo Raw Data'!BY28)</f>
        <v/>
      </c>
      <c r="BY30" s="1" t="str">
        <f>IF('Survey Gizmo Raw Data'!BZ28="","",'Survey Gizmo Raw Data'!BZ28)</f>
        <v/>
      </c>
      <c r="BZ30" s="1" t="str">
        <f>IF('Survey Gizmo Raw Data'!CA28="","",'Survey Gizmo Raw Data'!CA28)</f>
        <v/>
      </c>
      <c r="CA30" s="1" t="str">
        <f>'Survey Gizmo Raw Data'!CB28</f>
        <v>Yes, it is okay to share with others.</v>
      </c>
      <c r="CB30" s="1">
        <f>'Survey Gizmo Raw Data'!CC28</f>
        <v>0</v>
      </c>
      <c r="CC30" s="1" t="str">
        <f>'Survey Gizmo Raw Data'!CD28</f>
        <v>Measurement end date should be 12/31 of each year, but data entry isn't successful, so keyed in 12/01 instead. See email for detail.</v>
      </c>
    </row>
    <row r="31" spans="1:81" s="2" customFormat="1" ht="150" x14ac:dyDescent="0.25">
      <c r="A31" s="1">
        <f>'Survey Gizmo Raw Data'!A29</f>
        <v>98</v>
      </c>
      <c r="B31" s="1" t="str">
        <f>'Survey Gizmo Raw Data'!BR29</f>
        <v>OR</v>
      </c>
      <c r="C31" s="1" t="str">
        <f>'Survey Gizmo Raw Data'!BQ29</f>
        <v>Oregon Health Authority Health Analytics</v>
      </c>
      <c r="D31" s="1" t="str">
        <f>'Survey Gizmo Raw Data'!K29</f>
        <v>Yes</v>
      </c>
      <c r="E31" s="35">
        <f>IF('Survey Gizmo Raw Data'!L29="","No NQF Number",'Survey Gizmo Raw Data'!L29)</f>
        <v>59</v>
      </c>
      <c r="F31" s="1" t="str">
        <f>'Survey Gizmo Raw Data'!J29</f>
        <v>Comprehensive Diabetes Care: HbA1c Poor Control</v>
      </c>
      <c r="G31" s="1" t="str">
        <f>'Survey Gizmo Raw Data'!M29</f>
        <v>NCQA</v>
      </c>
      <c r="H31" s="1">
        <f>'Survey Gizmo Raw Data'!O29</f>
        <v>0</v>
      </c>
      <c r="I31" s="1" t="str">
        <f>'Survey Gizmo Raw Data'!P29</f>
        <v>Clinical data</v>
      </c>
      <c r="J31" s="1">
        <f>'Survey Gizmo Raw Data'!Q29</f>
        <v>0</v>
      </c>
      <c r="K31" s="1" t="str">
        <f t="shared" si="30"/>
        <v>Measure does deviate from the steward (eCQM specs call for all-payer data; OHA prefers, but doesn't require, Medicaid only data.)</v>
      </c>
      <c r="L31" s="1" t="str">
        <f t="shared" si="31"/>
        <v>Measure does deviate from the steward (0)</v>
      </c>
      <c r="M31" s="1" t="str">
        <f>IF('Survey Gizmo Raw Data'!R29="No","No deviations from the measure steward",IF('Survey Gizmo Raw Data'!R29="Yes","Measure does deviate from the steward",'Survey Gizmo Raw Data'!R29))</f>
        <v>Measure does deviate from the steward</v>
      </c>
      <c r="N31" s="1">
        <f>'Survey Gizmo Raw Data'!S29</f>
        <v>0</v>
      </c>
      <c r="O31" s="1" t="str">
        <f>'Survey Gizmo Raw Data'!T29</f>
        <v>eCQM specs call for all-payer data; OHA prefers, but doesn't require, Medicaid only data.</v>
      </c>
      <c r="P31" s="1" t="str">
        <f>IF('Survey Gizmo Raw Data'!U29="Yes",'Survey Gizmo Raw Data'!V29,'Survey Gizmo Raw Data'!W29)</f>
        <v>https://www.oregon.gov/oha/HPA/ANALYTICS/Pages/CCO-Baseline-Data.aspx</v>
      </c>
      <c r="Q31" s="1" t="str">
        <f>'Survey Gizmo Raw Data'!X29</f>
        <v>No</v>
      </c>
      <c r="R31" s="1">
        <f>'Survey Gizmo Raw Data'!Y29</f>
        <v>0</v>
      </c>
      <c r="S31" s="1">
        <f>'Survey Gizmo Raw Data'!Z29</f>
        <v>0</v>
      </c>
      <c r="T31" s="1">
        <f>'Survey Gizmo Raw Data'!AA29</f>
        <v>0</v>
      </c>
      <c r="U31" s="1">
        <f>'Survey Gizmo Raw Data'!AB29</f>
        <v>0</v>
      </c>
      <c r="V31" s="1" t="str">
        <f>IF('Survey Gizmo Raw Data'!AC29="","",'Survey Gizmo Raw Data'!AC29)</f>
        <v>Medicaid</v>
      </c>
      <c r="W31" s="1" t="str">
        <f>IF('Survey Gizmo Raw Data'!AD29="","",'Survey Gizmo Raw Data'!AD29&amp;",")</f>
        <v/>
      </c>
      <c r="X31" s="1" t="str">
        <f>IF('Survey Gizmo Raw Data'!AE29="","",'Survey Gizmo Raw Data'!AE29&amp;",")</f>
        <v/>
      </c>
      <c r="Y31" s="1" t="str">
        <f>IF('Survey Gizmo Raw Data'!AF29="","",'Survey Gizmo Raw Data'!AF29&amp;",")</f>
        <v/>
      </c>
      <c r="Z31" s="1" t="str">
        <f>IF('Survey Gizmo Raw Data'!AG29="","",'Survey Gizmo Raw Data'!AG29&amp;",")</f>
        <v/>
      </c>
      <c r="AA31" s="1" t="str">
        <f>'Survey Gizmo Raw Data'!AH29</f>
        <v>State</v>
      </c>
      <c r="AB31" s="1">
        <f>'Survey Gizmo Raw Data'!AJ29</f>
        <v>0</v>
      </c>
      <c r="AC31" s="1" t="str">
        <f>IF(AA31="Aggregated rate for health plans",'Survey Gizmo Raw Data'!AK29,IF(AA31="Aggregated rate for ACOs",'Survey Gizmo Raw Data'!AM29,IF(AA31="Aggregated rate for providers (e.g., primary care practices, hospitals)",'Survey Gizmo Raw Data'!AO29,"")))</f>
        <v/>
      </c>
      <c r="AD31" s="1" t="str">
        <f t="shared" si="29"/>
        <v/>
      </c>
      <c r="AE31" s="1" t="str">
        <f>IF(AC31="Sub-population of health plans",'Survey Gizmo Raw Data'!AL29,IF(AC31="Sub-population of ACOs",'Survey Gizmo Raw Data'!AN29,IF(AC31="Sub-population of providers",'Survey Gizmo Raw Data'!AP29,"")))</f>
        <v/>
      </c>
      <c r="AF31" s="1" t="str">
        <f>IF('Survey Gizmo Raw Data'!AQ29="","",'Survey Gizmo Raw Data'!AQ29&amp;",")</f>
        <v>Payment (financial incentive or disincentive),</v>
      </c>
      <c r="AG31" s="1" t="str">
        <f>IF('Survey Gizmo Raw Data'!AR29="","",'Survey Gizmo Raw Data'!AR29&amp;",")</f>
        <v/>
      </c>
      <c r="AH31" s="1" t="str">
        <f>IF('Survey Gizmo Raw Data'!AS29="","",'Survey Gizmo Raw Data'!AS29)</f>
        <v>Public reporting</v>
      </c>
      <c r="AI31" s="1" t="str">
        <f t="shared" si="17"/>
        <v/>
      </c>
      <c r="AJ31" s="1" t="str">
        <f t="shared" si="32"/>
        <v xml:space="preserve"> (),</v>
      </c>
      <c r="AK31" s="1" t="str">
        <f>IF('Survey Gizmo Raw Data'!AT29="","","Quality reporting")</f>
        <v/>
      </c>
      <c r="AL31" s="1" t="str">
        <f>IF('Survey Gizmo Raw Data'!AV29="","",'Survey Gizmo Raw Data'!AV29)</f>
        <v/>
      </c>
      <c r="AM31" s="1" t="str">
        <f t="shared" si="19"/>
        <v/>
      </c>
      <c r="AN31" s="1" t="str">
        <f t="shared" si="33"/>
        <v xml:space="preserve"> ()</v>
      </c>
      <c r="AO31" s="1" t="str">
        <f>IF('Survey Gizmo Raw Data'!AU29="","","Other")</f>
        <v/>
      </c>
      <c r="AP31" s="1" t="str">
        <f>IF('Survey Gizmo Raw Data'!AW29="","",'Survey Gizmo Raw Data'!AW29)</f>
        <v/>
      </c>
      <c r="AQ31" s="1" t="str">
        <f>'Survey Gizmo Raw Data'!AX29</f>
        <v>Yes</v>
      </c>
      <c r="AR31" s="1">
        <f>'Survey Gizmo Raw Data'!AY29</f>
        <v>0</v>
      </c>
      <c r="AS31" s="1" t="str">
        <f>'Survey Gizmo Raw Data'!AZ29</f>
        <v>01/01/2017</v>
      </c>
      <c r="AT31" s="1" t="str">
        <f>'Survey Gizmo Raw Data'!BA29</f>
        <v>12/31/2017</v>
      </c>
      <c r="AU31" s="1">
        <f>'Survey Gizmo Raw Data'!BB29</f>
        <v>12055</v>
      </c>
      <c r="AV31" s="1">
        <f>'Survey Gizmo Raw Data'!BC29</f>
        <v>51153</v>
      </c>
      <c r="AW31" s="3">
        <f t="shared" si="34"/>
        <v>0.23566555236252029</v>
      </c>
      <c r="AX31" s="1" t="str">
        <f>IF('Survey Gizmo Raw Data'!BE29="","Did not submit data for a second performance period.",'Survey Gizmo Raw Data'!BE29)</f>
        <v>01/01/2016</v>
      </c>
      <c r="AY31" s="1" t="str">
        <f>IF('Survey Gizmo Raw Data'!BF29="","Did not submit data for a second performance period.",'Survey Gizmo Raw Data'!BF29)</f>
        <v>12/31/2016</v>
      </c>
      <c r="AZ31" s="1">
        <f>IF('Survey Gizmo Raw Data'!BG29="","Did not submit data for a second performance period.",'Survey Gizmo Raw Data'!BG29)</f>
        <v>14536</v>
      </c>
      <c r="BA31" s="1">
        <f>IF('Survey Gizmo Raw Data'!BH29="","Did not submit data for a second performance period.",'Survey Gizmo Raw Data'!BH29)</f>
        <v>57282</v>
      </c>
      <c r="BB31" s="3">
        <f t="shared" si="35"/>
        <v>0.25376208931252403</v>
      </c>
      <c r="BC31" s="1" t="str">
        <f>IF('Survey Gizmo Raw Data'!BJ29="","Did not submit data for a third performance period.",'Survey Gizmo Raw Data'!BJ29)</f>
        <v>Did not submit data for a third performance period.</v>
      </c>
      <c r="BD31" s="1" t="str">
        <f>IF('Survey Gizmo Raw Data'!BK29="","Did not submit data for a third performance period.",'Survey Gizmo Raw Data'!BK29)</f>
        <v>Did not submit data for a third performance period.</v>
      </c>
      <c r="BE31" s="1" t="str">
        <f>IF('Survey Gizmo Raw Data'!BL29="","Did not submit data for a third performance period.",'Survey Gizmo Raw Data'!BL29)</f>
        <v>Did not submit data for a third performance period.</v>
      </c>
      <c r="BF31" s="1" t="str">
        <f>IF('Survey Gizmo Raw Data'!BM29="","Did not submit data for a third performance period.",'Survey Gizmo Raw Data'!BM29)</f>
        <v>Did not submit data for a third performance period.</v>
      </c>
      <c r="BG31" s="3" t="str">
        <f t="shared" si="36"/>
        <v>Did not submit data for a third performance period.</v>
      </c>
      <c r="BH31" s="3" t="str">
        <f t="shared" si="37"/>
        <v>Kate Lonborg (katrina.m.lonborg@state.or.us)</v>
      </c>
      <c r="BI31" s="3" t="str">
        <f t="shared" si="38"/>
        <v>Kate Lonborg</v>
      </c>
      <c r="BJ31" s="1" t="str">
        <f>'Survey Gizmo Raw Data'!BN29</f>
        <v>Kate</v>
      </c>
      <c r="BK31" s="1" t="str">
        <f>'Survey Gizmo Raw Data'!BO29</f>
        <v>Lonborg</v>
      </c>
      <c r="BL31" s="1" t="str">
        <f>'Survey Gizmo Raw Data'!BP29</f>
        <v>program manager - Clinical Quality Metrics Registry</v>
      </c>
      <c r="BM31" s="1" t="str">
        <f>'Survey Gizmo Raw Data'!BQ29</f>
        <v>Oregon Health Authority Health Analytics</v>
      </c>
      <c r="BN31" s="1" t="str">
        <f>'Survey Gizmo Raw Data'!BR29</f>
        <v>OR</v>
      </c>
      <c r="BO31" s="1" t="str">
        <f>'Survey Gizmo Raw Data'!BS29</f>
        <v>katrina.m.lonborg@state.or.us</v>
      </c>
      <c r="BP31" s="1" t="str">
        <f>'Survey Gizmo Raw Data'!BT29</f>
        <v>971-208-2967</v>
      </c>
      <c r="BQ31" s="3" t="str">
        <f t="shared" si="26"/>
        <v>Policy contact is the same as the Technical Specifications contact</v>
      </c>
      <c r="BR31" s="3" t="str">
        <f t="shared" si="39"/>
        <v xml:space="preserve">  ()</v>
      </c>
      <c r="BS31" s="3" t="str">
        <f t="shared" si="40"/>
        <v xml:space="preserve"> </v>
      </c>
      <c r="BT31" s="1" t="str">
        <f>IF('Survey Gizmo Raw Data'!BU29="","",'Survey Gizmo Raw Data'!BU29)</f>
        <v/>
      </c>
      <c r="BU31" s="1" t="str">
        <f>IF('Survey Gizmo Raw Data'!BV29="","",'Survey Gizmo Raw Data'!BV29)</f>
        <v/>
      </c>
      <c r="BV31" s="1" t="str">
        <f>IF('Survey Gizmo Raw Data'!BW29="","",'Survey Gizmo Raw Data'!BW29)</f>
        <v/>
      </c>
      <c r="BW31" s="1" t="str">
        <f>IF('Survey Gizmo Raw Data'!BX29="","",'Survey Gizmo Raw Data'!BX29)</f>
        <v/>
      </c>
      <c r="BX31" s="1" t="str">
        <f>IF('Survey Gizmo Raw Data'!BY29="","",'Survey Gizmo Raw Data'!BY29)</f>
        <v/>
      </c>
      <c r="BY31" s="1" t="str">
        <f>IF('Survey Gizmo Raw Data'!BZ29="","",'Survey Gizmo Raw Data'!BZ29)</f>
        <v/>
      </c>
      <c r="BZ31" s="1" t="str">
        <f>IF('Survey Gizmo Raw Data'!CA29="","",'Survey Gizmo Raw Data'!CA29)</f>
        <v/>
      </c>
      <c r="CA31" s="1" t="str">
        <f>'Survey Gizmo Raw Data'!CB29</f>
        <v>Other</v>
      </c>
      <c r="CB31" s="1" t="str">
        <f>'Survey Gizmo Raw Data'!CC29</f>
        <v>OK to share email</v>
      </c>
      <c r="CC31" s="1">
        <f>'Survey Gizmo Raw Data'!CD29</f>
        <v>0</v>
      </c>
    </row>
    <row r="32" spans="1:81" s="2" customFormat="1" ht="225" x14ac:dyDescent="0.25">
      <c r="A32" s="1">
        <f>'Survey Gizmo Raw Data'!A30</f>
        <v>99</v>
      </c>
      <c r="B32" s="1" t="str">
        <f>'Survey Gizmo Raw Data'!BR30</f>
        <v>OR</v>
      </c>
      <c r="C32" s="1" t="str">
        <f>'Survey Gizmo Raw Data'!BQ30</f>
        <v>Oregon Health Authority Health Analytics</v>
      </c>
      <c r="D32" s="1" t="str">
        <f>'Survey Gizmo Raw Data'!K30</f>
        <v>Yes</v>
      </c>
      <c r="E32" s="35">
        <f>IF('Survey Gizmo Raw Data'!L30="","No NQF Number",'Survey Gizmo Raw Data'!L30)</f>
        <v>275</v>
      </c>
      <c r="F32" s="1" t="str">
        <f>'Survey Gizmo Raw Data'!J30</f>
        <v>PQI 05: Chronic Obstructive Pulmonary Disease (COPD) or Asthma in Older Adults Admission Rate</v>
      </c>
      <c r="G32" s="1" t="str">
        <f>'Survey Gizmo Raw Data'!M30</f>
        <v>Other</v>
      </c>
      <c r="H32" s="1" t="str">
        <f>'Survey Gizmo Raw Data'!O30</f>
        <v>AHRQ</v>
      </c>
      <c r="I32" s="1" t="str">
        <f>'Survey Gizmo Raw Data'!P30</f>
        <v>Claims data</v>
      </c>
      <c r="J32" s="1">
        <f>'Survey Gizmo Raw Data'!Q30</f>
        <v>0</v>
      </c>
      <c r="K32" s="1" t="str">
        <f t="shared" si="30"/>
        <v>Measure does deviate from the steward (Oregon uses AHRQ SAS software v6.0.1 for CY2017 reporting, and use total member months and member years (instead of total population) as the denominator, per CMS reporting requirement.)</v>
      </c>
      <c r="L32" s="1" t="str">
        <f t="shared" si="31"/>
        <v>Measure does deviate from the steward (0)</v>
      </c>
      <c r="M32" s="1" t="str">
        <f>IF('Survey Gizmo Raw Data'!R30="No","No deviations from the measure steward",IF('Survey Gizmo Raw Data'!R30="Yes","Measure does deviate from the steward",'Survey Gizmo Raw Data'!R30))</f>
        <v>Measure does deviate from the steward</v>
      </c>
      <c r="N32" s="1">
        <f>'Survey Gizmo Raw Data'!S30</f>
        <v>0</v>
      </c>
      <c r="O32" s="1" t="str">
        <f>'Survey Gizmo Raw Data'!T30</f>
        <v>Oregon uses AHRQ SAS software v6.0.1 for CY2017 reporting, and use total member months and member years (instead of total population) as the denominator, per CMS reporting requirement.</v>
      </c>
      <c r="P32" s="1" t="str">
        <f>IF('Survey Gizmo Raw Data'!U30="Yes",'Survey Gizmo Raw Data'!V30,'Survey Gizmo Raw Data'!W30)</f>
        <v>https://www.oregon.gov/oha/HPA/ANALYTICS/CCOData/Prevention%20Quality%20Indicators%20-%202017.pdf</v>
      </c>
      <c r="Q32" s="1" t="str">
        <f>'Survey Gizmo Raw Data'!X30</f>
        <v>No</v>
      </c>
      <c r="R32" s="1">
        <f>'Survey Gizmo Raw Data'!Y30</f>
        <v>0</v>
      </c>
      <c r="S32" s="1">
        <f>'Survey Gizmo Raw Data'!Z30</f>
        <v>0</v>
      </c>
      <c r="T32" s="1">
        <f>'Survey Gizmo Raw Data'!AA30</f>
        <v>0</v>
      </c>
      <c r="U32" s="1">
        <f>'Survey Gizmo Raw Data'!AB30</f>
        <v>0</v>
      </c>
      <c r="V32" s="1" t="str">
        <f>IF('Survey Gizmo Raw Data'!AC30="","",'Survey Gizmo Raw Data'!AC30&amp;",")</f>
        <v>Medicaid,</v>
      </c>
      <c r="W32" s="1" t="str">
        <f>IF('Survey Gizmo Raw Data'!AD30="","",'Survey Gizmo Raw Data'!AD30&amp;",")</f>
        <v/>
      </c>
      <c r="X32" s="1" t="str">
        <f>IF('Survey Gizmo Raw Data'!AE30="","",'Survey Gizmo Raw Data'!AE30&amp;",")</f>
        <v/>
      </c>
      <c r="Y32" s="1" t="str">
        <f>IF('Survey Gizmo Raw Data'!AF30="","",'Survey Gizmo Raw Data'!AF30)</f>
        <v>Dual Medicaid/ Medicare</v>
      </c>
      <c r="Z32" s="1" t="str">
        <f>IF('Survey Gizmo Raw Data'!AG30="","",'Survey Gizmo Raw Data'!AG30&amp;",")</f>
        <v/>
      </c>
      <c r="AA32" s="1" t="str">
        <f>'Survey Gizmo Raw Data'!AH30</f>
        <v>State</v>
      </c>
      <c r="AB32" s="1">
        <f>'Survey Gizmo Raw Data'!AJ30</f>
        <v>0</v>
      </c>
      <c r="AC32" s="1" t="str">
        <f>IF(AA32="Aggregated rate for health plans",'Survey Gizmo Raw Data'!AK30,IF(AA32="Aggregated rate for ACOs",'Survey Gizmo Raw Data'!AM30,IF(AA32="Aggregated rate for providers (e.g., primary care practices, hospitals)",'Survey Gizmo Raw Data'!AO30,"")))</f>
        <v/>
      </c>
      <c r="AD32" s="1" t="str">
        <f t="shared" si="29"/>
        <v/>
      </c>
      <c r="AE32" s="1" t="str">
        <f>IF(AC32="Sub-population of health plans",'Survey Gizmo Raw Data'!AL30,IF(AC32="Sub-population of ACOs",'Survey Gizmo Raw Data'!AN30,IF(AC32="Sub-population of providers",'Survey Gizmo Raw Data'!AP30,"")))</f>
        <v/>
      </c>
      <c r="AF32" s="1" t="str">
        <f>IF('Survey Gizmo Raw Data'!AQ30="","",'Survey Gizmo Raw Data'!AQ30&amp;",")</f>
        <v/>
      </c>
      <c r="AG32" s="1" t="str">
        <f>IF('Survey Gizmo Raw Data'!AR30="","",'Survey Gizmo Raw Data'!AR30&amp;",")</f>
        <v/>
      </c>
      <c r="AH32" s="1" t="str">
        <f>IF('Survey Gizmo Raw Data'!AS30="","",'Survey Gizmo Raw Data'!AS30&amp;",")</f>
        <v>Public reporting,</v>
      </c>
      <c r="AI32" s="1" t="str">
        <f t="shared" si="17"/>
        <v/>
      </c>
      <c r="AJ32" s="1" t="str">
        <f t="shared" si="32"/>
        <v xml:space="preserve"> (),</v>
      </c>
      <c r="AK32" s="1" t="str">
        <f>IF('Survey Gizmo Raw Data'!AT30="","","Quality reporting")</f>
        <v/>
      </c>
      <c r="AL32" s="1" t="str">
        <f>IF('Survey Gizmo Raw Data'!AV30="","",'Survey Gizmo Raw Data'!AV30)</f>
        <v/>
      </c>
      <c r="AM32" s="1" t="str">
        <f t="shared" si="19"/>
        <v>Other (For reporting to CMS Adult Core Set)</v>
      </c>
      <c r="AN32" s="1" t="str">
        <f t="shared" si="33"/>
        <v>Other (For reporting to CMS Adult Core Set)</v>
      </c>
      <c r="AO32" s="1" t="str">
        <f>IF('Survey Gizmo Raw Data'!AU30="","","Other")</f>
        <v>Other</v>
      </c>
      <c r="AP32" s="1" t="str">
        <f>IF('Survey Gizmo Raw Data'!AW30="","",'Survey Gizmo Raw Data'!AW30)</f>
        <v>For reporting to CMS Adult Core Set</v>
      </c>
      <c r="AQ32" s="1" t="str">
        <f>'Survey Gizmo Raw Data'!AX30</f>
        <v>Yes</v>
      </c>
      <c r="AR32" s="1">
        <f>'Survey Gizmo Raw Data'!AY30</f>
        <v>0</v>
      </c>
      <c r="AS32" s="1" t="str">
        <f>'Survey Gizmo Raw Data'!AZ30</f>
        <v>01/01/2017</v>
      </c>
      <c r="AT32" s="1" t="str">
        <f>'Survey Gizmo Raw Data'!BA30</f>
        <v>12/31/2017</v>
      </c>
      <c r="AU32" s="1">
        <f>'Survey Gizmo Raw Data'!BB30</f>
        <v>1217</v>
      </c>
      <c r="AV32" s="1">
        <f>'Survey Gizmo Raw Data'!BC30</f>
        <v>2747948</v>
      </c>
      <c r="AW32" s="75">
        <f>(AU32/AV32)*100000</f>
        <v>44.287592050504593</v>
      </c>
      <c r="AX32" s="1" t="str">
        <f>IF('Survey Gizmo Raw Data'!BE30="","Did not submit data for a second performance period.",'Survey Gizmo Raw Data'!BE30)</f>
        <v>01/01/2016</v>
      </c>
      <c r="AY32" s="1" t="str">
        <f>IF('Survey Gizmo Raw Data'!BF30="","Did not submit data for a second performance period.",'Survey Gizmo Raw Data'!BF30)</f>
        <v>12/31/2016</v>
      </c>
      <c r="AZ32" s="1">
        <f>IF('Survey Gizmo Raw Data'!BG30="","Did not submit data for a second performance period.",'Survey Gizmo Raw Data'!BG30)</f>
        <v>1098</v>
      </c>
      <c r="BA32" s="1">
        <f>IF('Survey Gizmo Raw Data'!BH30="","Did not submit data for a second performance period.",'Survey Gizmo Raw Data'!BH30)</f>
        <v>2994078</v>
      </c>
      <c r="BB32" s="75">
        <f>(AZ32/BA32)*100000</f>
        <v>36.672391300427044</v>
      </c>
      <c r="BC32" s="1" t="str">
        <f>IF('Survey Gizmo Raw Data'!BJ30="","Did not submit data for a third performance period.",'Survey Gizmo Raw Data'!BJ30)</f>
        <v>Did not submit data for a third performance period.</v>
      </c>
      <c r="BD32" s="1" t="str">
        <f>IF('Survey Gizmo Raw Data'!BK30="","Did not submit data for a third performance period.",'Survey Gizmo Raw Data'!BK30)</f>
        <v>Did not submit data for a third performance period.</v>
      </c>
      <c r="BE32" s="1" t="str">
        <f>IF('Survey Gizmo Raw Data'!BL30="","Did not submit data for a third performance period.",'Survey Gizmo Raw Data'!BL30)</f>
        <v>Did not submit data for a third performance period.</v>
      </c>
      <c r="BF32" s="1" t="str">
        <f>IF('Survey Gizmo Raw Data'!BM30="","Did not submit data for a third performance period.",'Survey Gizmo Raw Data'!BM30)</f>
        <v>Did not submit data for a third performance period.</v>
      </c>
      <c r="BG32" s="3" t="str">
        <f t="shared" si="36"/>
        <v>Did not submit data for a third performance period.</v>
      </c>
      <c r="BH32" s="3" t="str">
        <f t="shared" si="37"/>
        <v>Frank Wu (weiting.wu@dhsoha.state.or.us)</v>
      </c>
      <c r="BI32" s="3" t="str">
        <f t="shared" si="38"/>
        <v>Frank Wu</v>
      </c>
      <c r="BJ32" s="1" t="str">
        <f>'Survey Gizmo Raw Data'!BN30</f>
        <v>Frank</v>
      </c>
      <c r="BK32" s="1" t="str">
        <f>'Survey Gizmo Raw Data'!BO30</f>
        <v>Wu</v>
      </c>
      <c r="BL32" s="1" t="str">
        <f>'Survey Gizmo Raw Data'!BP30</f>
        <v>Research Analyst</v>
      </c>
      <c r="BM32" s="1" t="str">
        <f>'Survey Gizmo Raw Data'!BQ30</f>
        <v>Oregon Health Authority Health Analytics</v>
      </c>
      <c r="BN32" s="1" t="str">
        <f>'Survey Gizmo Raw Data'!BR30</f>
        <v>OR</v>
      </c>
      <c r="BO32" s="1" t="str">
        <f>'Survey Gizmo Raw Data'!BS30</f>
        <v>weiting.wu@dhsoha.state.or.us</v>
      </c>
      <c r="BP32" s="1">
        <f>'Survey Gizmo Raw Data'!BT30</f>
        <v>9716733396</v>
      </c>
      <c r="BQ32" s="3" t="str">
        <f t="shared" si="26"/>
        <v>Policy contact is the same as the Technical Specifications contact</v>
      </c>
      <c r="BR32" s="3" t="str">
        <f t="shared" si="39"/>
        <v xml:space="preserve">  ()</v>
      </c>
      <c r="BS32" s="3" t="str">
        <f t="shared" si="40"/>
        <v xml:space="preserve"> </v>
      </c>
      <c r="BT32" s="1" t="str">
        <f>IF('Survey Gizmo Raw Data'!BU30="","",'Survey Gizmo Raw Data'!BU30)</f>
        <v/>
      </c>
      <c r="BU32" s="1" t="str">
        <f>IF('Survey Gizmo Raw Data'!BV30="","",'Survey Gizmo Raw Data'!BV30)</f>
        <v/>
      </c>
      <c r="BV32" s="1" t="str">
        <f>IF('Survey Gizmo Raw Data'!BW30="","",'Survey Gizmo Raw Data'!BW30)</f>
        <v/>
      </c>
      <c r="BW32" s="1" t="str">
        <f>IF('Survey Gizmo Raw Data'!BX30="","",'Survey Gizmo Raw Data'!BX30)</f>
        <v/>
      </c>
      <c r="BX32" s="1" t="str">
        <f>IF('Survey Gizmo Raw Data'!BY30="","",'Survey Gizmo Raw Data'!BY30)</f>
        <v/>
      </c>
      <c r="BY32" s="1" t="str">
        <f>IF('Survey Gizmo Raw Data'!BZ30="","",'Survey Gizmo Raw Data'!BZ30)</f>
        <v/>
      </c>
      <c r="BZ32" s="1" t="str">
        <f>IF('Survey Gizmo Raw Data'!CA30="","",'Survey Gizmo Raw Data'!CA30)</f>
        <v/>
      </c>
      <c r="CA32" s="1" t="str">
        <f>'Survey Gizmo Raw Data'!CB30</f>
        <v>Yes, it is okay to share with others.</v>
      </c>
      <c r="CB32" s="1">
        <f>'Survey Gizmo Raw Data'!CC30</f>
        <v>0</v>
      </c>
      <c r="CC32" s="1" t="str">
        <f>'Survey Gizmo Raw Data'!CD30</f>
        <v>Measurement end date should be 12/31 of each year, but data entry isn't successful, so keyed in 12/01 instead. See email for detail.</v>
      </c>
    </row>
    <row r="33" spans="1:81" s="2" customFormat="1" ht="225" x14ac:dyDescent="0.25">
      <c r="A33" s="1">
        <f>'Survey Gizmo Raw Data'!A31</f>
        <v>100</v>
      </c>
      <c r="B33" s="1" t="str">
        <f>'Survey Gizmo Raw Data'!BR31</f>
        <v>OR</v>
      </c>
      <c r="C33" s="1" t="str">
        <f>'Survey Gizmo Raw Data'!BQ31</f>
        <v>Oregon Health Authority Health Analytics</v>
      </c>
      <c r="D33" s="1" t="str">
        <f>'Survey Gizmo Raw Data'!K31</f>
        <v>Yes</v>
      </c>
      <c r="E33" s="35">
        <f>IF('Survey Gizmo Raw Data'!L31="","No NQF Number",'Survey Gizmo Raw Data'!L31)</f>
        <v>277</v>
      </c>
      <c r="F33" s="1" t="str">
        <f>'Survey Gizmo Raw Data'!J31</f>
        <v>PQI 08: Congestive Heart Failure Admission Rate</v>
      </c>
      <c r="G33" s="1" t="str">
        <f>'Survey Gizmo Raw Data'!M31</f>
        <v>Other</v>
      </c>
      <c r="H33" s="1" t="str">
        <f>'Survey Gizmo Raw Data'!O31</f>
        <v>AHRQ</v>
      </c>
      <c r="I33" s="1" t="str">
        <f>'Survey Gizmo Raw Data'!P31</f>
        <v>Claims data</v>
      </c>
      <c r="J33" s="1">
        <f>'Survey Gizmo Raw Data'!Q31</f>
        <v>0</v>
      </c>
      <c r="K33" s="1" t="str">
        <f t="shared" si="30"/>
        <v>Measure does deviate from the steward (Oregon uses AHRQ SAS software v6.0.1 for CY2017 reporting, and use total member months and member years (instead of total population) as the denominator, per CMS reporting requirement.)</v>
      </c>
      <c r="L33" s="1" t="str">
        <f t="shared" si="31"/>
        <v>Measure does deviate from the steward (0)</v>
      </c>
      <c r="M33" s="1" t="str">
        <f>IF('Survey Gizmo Raw Data'!R31="No","No deviations from the measure steward",IF('Survey Gizmo Raw Data'!R31="Yes","Measure does deviate from the steward",'Survey Gizmo Raw Data'!R31))</f>
        <v>Measure does deviate from the steward</v>
      </c>
      <c r="N33" s="1">
        <f>'Survey Gizmo Raw Data'!S31</f>
        <v>0</v>
      </c>
      <c r="O33" s="1" t="str">
        <f>'Survey Gizmo Raw Data'!T31</f>
        <v>Oregon uses AHRQ SAS software v6.0.1 for CY2017 reporting, and use total member months and member years (instead of total population) as the denominator, per CMS reporting requirement.</v>
      </c>
      <c r="P33" s="1" t="str">
        <f>IF('Survey Gizmo Raw Data'!U31="Yes",'Survey Gizmo Raw Data'!V31,'Survey Gizmo Raw Data'!W31)</f>
        <v>https://www.oregon.gov/oha/HPA/ANALYTICS/CCOData/Prevention%20Quality%20Indicators%20-%202017.pdf</v>
      </c>
      <c r="Q33" s="1" t="str">
        <f>'Survey Gizmo Raw Data'!X31</f>
        <v>No</v>
      </c>
      <c r="R33" s="1">
        <f>'Survey Gizmo Raw Data'!Y31</f>
        <v>0</v>
      </c>
      <c r="S33" s="1">
        <f>'Survey Gizmo Raw Data'!Z31</f>
        <v>0</v>
      </c>
      <c r="T33" s="1">
        <f>'Survey Gizmo Raw Data'!AA31</f>
        <v>0</v>
      </c>
      <c r="U33" s="1">
        <f>'Survey Gizmo Raw Data'!AB31</f>
        <v>0</v>
      </c>
      <c r="V33" s="1" t="str">
        <f>IF('Survey Gizmo Raw Data'!AC31="","",'Survey Gizmo Raw Data'!AC31&amp;",")</f>
        <v>Medicaid,</v>
      </c>
      <c r="W33" s="1" t="str">
        <f>IF('Survey Gizmo Raw Data'!AD31="","",'Survey Gizmo Raw Data'!AD31&amp;",")</f>
        <v/>
      </c>
      <c r="X33" s="1" t="str">
        <f>IF('Survey Gizmo Raw Data'!AE31="","",'Survey Gizmo Raw Data'!AE31&amp;",")</f>
        <v/>
      </c>
      <c r="Y33" s="1" t="str">
        <f>IF('Survey Gizmo Raw Data'!AF31="","",'Survey Gizmo Raw Data'!AF31)</f>
        <v>Dual Medicaid/ Medicare</v>
      </c>
      <c r="Z33" s="1" t="str">
        <f>IF('Survey Gizmo Raw Data'!AG31="","",'Survey Gizmo Raw Data'!AG31&amp;",")</f>
        <v/>
      </c>
      <c r="AA33" s="1" t="str">
        <f>'Survey Gizmo Raw Data'!AH31</f>
        <v>State</v>
      </c>
      <c r="AB33" s="1">
        <f>'Survey Gizmo Raw Data'!AJ31</f>
        <v>0</v>
      </c>
      <c r="AC33" s="1" t="str">
        <f>IF(AA33="Aggregated rate for health plans",'Survey Gizmo Raw Data'!AK31,IF(AA33="Aggregated rate for ACOs",'Survey Gizmo Raw Data'!AM31,IF(AA33="Aggregated rate for providers (e.g., primary care practices, hospitals)",'Survey Gizmo Raw Data'!AO31,"")))</f>
        <v/>
      </c>
      <c r="AD33" s="1" t="str">
        <f t="shared" si="29"/>
        <v/>
      </c>
      <c r="AE33" s="1" t="str">
        <f>IF(AC33="Sub-population of health plans",'Survey Gizmo Raw Data'!AL31,IF(AC33="Sub-population of ACOs",'Survey Gizmo Raw Data'!AN31,IF(AC33="Sub-population of providers",'Survey Gizmo Raw Data'!AP31,"")))</f>
        <v/>
      </c>
      <c r="AF33" s="1" t="str">
        <f>IF('Survey Gizmo Raw Data'!AQ31="","",'Survey Gizmo Raw Data'!AQ31&amp;",")</f>
        <v/>
      </c>
      <c r="AG33" s="1" t="str">
        <f>IF('Survey Gizmo Raw Data'!AR31="","",'Survey Gizmo Raw Data'!AR31&amp;",")</f>
        <v/>
      </c>
      <c r="AH33" s="1" t="str">
        <f>IF('Survey Gizmo Raw Data'!AS31="","",'Survey Gizmo Raw Data'!AS31&amp;",")</f>
        <v>Public reporting,</v>
      </c>
      <c r="AI33" s="1" t="str">
        <f t="shared" si="17"/>
        <v/>
      </c>
      <c r="AJ33" s="1" t="str">
        <f t="shared" si="32"/>
        <v xml:space="preserve"> (),</v>
      </c>
      <c r="AK33" s="1" t="str">
        <f>IF('Survey Gizmo Raw Data'!AT31="","","Quality reporting")</f>
        <v/>
      </c>
      <c r="AL33" s="1" t="str">
        <f>IF('Survey Gizmo Raw Data'!AV31="","",'Survey Gizmo Raw Data'!AV31)</f>
        <v/>
      </c>
      <c r="AM33" s="1" t="str">
        <f t="shared" si="19"/>
        <v>Other (For reporting to CMS Adult Core Set)</v>
      </c>
      <c r="AN33" s="1" t="str">
        <f t="shared" si="33"/>
        <v>Other (For reporting to CMS Adult Core Set)</v>
      </c>
      <c r="AO33" s="1" t="str">
        <f>IF('Survey Gizmo Raw Data'!AU31="","","Other")</f>
        <v>Other</v>
      </c>
      <c r="AP33" s="1" t="str">
        <f>IF('Survey Gizmo Raw Data'!AW31="","",'Survey Gizmo Raw Data'!AW31)</f>
        <v>For reporting to CMS Adult Core Set</v>
      </c>
      <c r="AQ33" s="1" t="str">
        <f>'Survey Gizmo Raw Data'!AX31</f>
        <v>Yes</v>
      </c>
      <c r="AR33" s="1">
        <f>'Survey Gizmo Raw Data'!AY31</f>
        <v>0</v>
      </c>
      <c r="AS33" s="1" t="str">
        <f>'Survey Gizmo Raw Data'!AZ31</f>
        <v>01/01/2017</v>
      </c>
      <c r="AT33" s="1" t="str">
        <f>'Survey Gizmo Raw Data'!BA31</f>
        <v>12/31/2017</v>
      </c>
      <c r="AU33" s="1">
        <f>'Survey Gizmo Raw Data'!BB31</f>
        <v>1527</v>
      </c>
      <c r="AV33" s="1">
        <f>'Survey Gizmo Raw Data'!BC31</f>
        <v>5898739</v>
      </c>
      <c r="AW33" s="75">
        <f>(AU33/AV33)*100000</f>
        <v>25.886888706213309</v>
      </c>
      <c r="AX33" s="1" t="str">
        <f>IF('Survey Gizmo Raw Data'!BE31="","Did not submit data for a second performance period.",'Survey Gizmo Raw Data'!BE31)</f>
        <v>01/01/2016</v>
      </c>
      <c r="AY33" s="1" t="str">
        <f>IF('Survey Gizmo Raw Data'!BF31="","Did not submit data for a second performance period.",'Survey Gizmo Raw Data'!BF31)</f>
        <v>12/31/2016</v>
      </c>
      <c r="AZ33" s="1">
        <f>IF('Survey Gizmo Raw Data'!BG31="","Did not submit data for a second performance period.",'Survey Gizmo Raw Data'!BG31)</f>
        <v>1326</v>
      </c>
      <c r="BA33" s="1">
        <f>IF('Survey Gizmo Raw Data'!BH31="","Did not submit data for a second performance period.",'Survey Gizmo Raw Data'!BH31)</f>
        <v>6456424</v>
      </c>
      <c r="BB33" s="75">
        <f>(AZ33/BA33)*100000</f>
        <v>20.537684637811893</v>
      </c>
      <c r="BC33" s="1" t="str">
        <f>IF('Survey Gizmo Raw Data'!BJ31="","Did not submit data for a third performance period.",'Survey Gizmo Raw Data'!BJ31)</f>
        <v>Did not submit data for a third performance period.</v>
      </c>
      <c r="BD33" s="1" t="str">
        <f>IF('Survey Gizmo Raw Data'!BK31="","Did not submit data for a third performance period.",'Survey Gizmo Raw Data'!BK31)</f>
        <v>Did not submit data for a third performance period.</v>
      </c>
      <c r="BE33" s="1" t="str">
        <f>IF('Survey Gizmo Raw Data'!BL31="","Did not submit data for a third performance period.",'Survey Gizmo Raw Data'!BL31)</f>
        <v>Did not submit data for a third performance period.</v>
      </c>
      <c r="BF33" s="1" t="str">
        <f>IF('Survey Gizmo Raw Data'!BM31="","Did not submit data for a third performance period.",'Survey Gizmo Raw Data'!BM31)</f>
        <v>Did not submit data for a third performance period.</v>
      </c>
      <c r="BG33" s="3" t="str">
        <f t="shared" si="36"/>
        <v>Did not submit data for a third performance period.</v>
      </c>
      <c r="BH33" s="3" t="str">
        <f t="shared" si="37"/>
        <v>Frank Wu (weiting.wu@dhsoha.state.or.us)</v>
      </c>
      <c r="BI33" s="3" t="str">
        <f t="shared" si="38"/>
        <v>Frank Wu</v>
      </c>
      <c r="BJ33" s="1" t="str">
        <f>'Survey Gizmo Raw Data'!BN31</f>
        <v>Frank</v>
      </c>
      <c r="BK33" s="1" t="str">
        <f>'Survey Gizmo Raw Data'!BO31</f>
        <v>Wu</v>
      </c>
      <c r="BL33" s="1" t="str">
        <f>'Survey Gizmo Raw Data'!BP31</f>
        <v>Research Analyst</v>
      </c>
      <c r="BM33" s="1" t="str">
        <f>'Survey Gizmo Raw Data'!BQ31</f>
        <v>Oregon Health Authority Health Analytics</v>
      </c>
      <c r="BN33" s="1" t="str">
        <f>'Survey Gizmo Raw Data'!BR31</f>
        <v>OR</v>
      </c>
      <c r="BO33" s="1" t="str">
        <f>'Survey Gizmo Raw Data'!BS31</f>
        <v>weiting.wu@dhsoha.state.or.us</v>
      </c>
      <c r="BP33" s="1">
        <f>'Survey Gizmo Raw Data'!BT31</f>
        <v>9716733396</v>
      </c>
      <c r="BQ33" s="3" t="str">
        <f t="shared" si="26"/>
        <v>Policy contact is the same as the Technical Specifications contact</v>
      </c>
      <c r="BR33" s="3" t="str">
        <f t="shared" si="39"/>
        <v xml:space="preserve">  ()</v>
      </c>
      <c r="BS33" s="3" t="str">
        <f t="shared" si="40"/>
        <v xml:space="preserve"> </v>
      </c>
      <c r="BT33" s="1" t="str">
        <f>IF('Survey Gizmo Raw Data'!BU31="","",'Survey Gizmo Raw Data'!BU31)</f>
        <v/>
      </c>
      <c r="BU33" s="1" t="str">
        <f>IF('Survey Gizmo Raw Data'!BV31="","",'Survey Gizmo Raw Data'!BV31)</f>
        <v/>
      </c>
      <c r="BV33" s="1" t="str">
        <f>IF('Survey Gizmo Raw Data'!BW31="","",'Survey Gizmo Raw Data'!BW31)</f>
        <v/>
      </c>
      <c r="BW33" s="1" t="str">
        <f>IF('Survey Gizmo Raw Data'!BX31="","",'Survey Gizmo Raw Data'!BX31)</f>
        <v/>
      </c>
      <c r="BX33" s="1" t="str">
        <f>IF('Survey Gizmo Raw Data'!BY31="","",'Survey Gizmo Raw Data'!BY31)</f>
        <v/>
      </c>
      <c r="BY33" s="1" t="str">
        <f>IF('Survey Gizmo Raw Data'!BZ31="","",'Survey Gizmo Raw Data'!BZ31)</f>
        <v/>
      </c>
      <c r="BZ33" s="1" t="str">
        <f>IF('Survey Gizmo Raw Data'!CA31="","",'Survey Gizmo Raw Data'!CA31)</f>
        <v/>
      </c>
      <c r="CA33" s="1" t="str">
        <f>'Survey Gizmo Raw Data'!CB31</f>
        <v>Yes, it is okay to share with others.</v>
      </c>
      <c r="CB33" s="1">
        <f>'Survey Gizmo Raw Data'!CC31</f>
        <v>0</v>
      </c>
      <c r="CC33" s="1" t="str">
        <f>'Survey Gizmo Raw Data'!CD31</f>
        <v>Measurement end date should be 12/31 of each year, but data entry isn't successful, so keyed in 12/01 instead. See email for detail.</v>
      </c>
    </row>
    <row r="34" spans="1:81" s="2" customFormat="1" ht="225" x14ac:dyDescent="0.25">
      <c r="A34" s="1">
        <f>'Survey Gizmo Raw Data'!A32</f>
        <v>101</v>
      </c>
      <c r="B34" s="1" t="str">
        <f>'Survey Gizmo Raw Data'!BR32</f>
        <v>OR</v>
      </c>
      <c r="C34" s="1" t="str">
        <f>'Survey Gizmo Raw Data'!BQ32</f>
        <v>Oregon Health Authority Health Analytics</v>
      </c>
      <c r="D34" s="1" t="str">
        <f>'Survey Gizmo Raw Data'!K32</f>
        <v>Yes</v>
      </c>
      <c r="E34" s="35">
        <f>IF('Survey Gizmo Raw Data'!L32="","No NQF Number",'Survey Gizmo Raw Data'!L32)</f>
        <v>283</v>
      </c>
      <c r="F34" s="1" t="str">
        <f>'Survey Gizmo Raw Data'!J32</f>
        <v>PQI 15: Adult Asthma Admission Rate</v>
      </c>
      <c r="G34" s="1" t="str">
        <f>'Survey Gizmo Raw Data'!M32</f>
        <v>Other</v>
      </c>
      <c r="H34" s="1" t="str">
        <f>'Survey Gizmo Raw Data'!O32</f>
        <v>AHRQ</v>
      </c>
      <c r="I34" s="1" t="str">
        <f>'Survey Gizmo Raw Data'!P32</f>
        <v>Claims data</v>
      </c>
      <c r="J34" s="1">
        <f>'Survey Gizmo Raw Data'!Q32</f>
        <v>0</v>
      </c>
      <c r="K34" s="1" t="str">
        <f t="shared" si="30"/>
        <v>Measure does deviate from the steward (Oregon uses AHRQ SAS software v6.0.1 for CY2017 reporting, and use total member months and member years (instead of total population) as the denominator, per CMS reporting requirement.)</v>
      </c>
      <c r="L34" s="1" t="str">
        <f t="shared" si="31"/>
        <v>Measure does deviate from the steward (0)</v>
      </c>
      <c r="M34" s="1" t="str">
        <f>IF('Survey Gizmo Raw Data'!R32="No","No deviations from the measure steward",IF('Survey Gizmo Raw Data'!R32="Yes","Measure does deviate from the steward",'Survey Gizmo Raw Data'!R32))</f>
        <v>Measure does deviate from the steward</v>
      </c>
      <c r="N34" s="1">
        <f>'Survey Gizmo Raw Data'!S32</f>
        <v>0</v>
      </c>
      <c r="O34" s="1" t="str">
        <f>'Survey Gizmo Raw Data'!T32</f>
        <v>Oregon uses AHRQ SAS software v6.0.1 for CY2017 reporting, and use total member months and member years (instead of total population) as the denominator, per CMS reporting requirement.</v>
      </c>
      <c r="P34" s="1" t="str">
        <f>IF('Survey Gizmo Raw Data'!U32="Yes",'Survey Gizmo Raw Data'!V32,'Survey Gizmo Raw Data'!W32)</f>
        <v>https://www.oregon.gov/oha/HPA/ANALYTICS/CCOData/Prevention%20Quality%20Indicators%20-%202017.pdf</v>
      </c>
      <c r="Q34" s="1" t="str">
        <f>'Survey Gizmo Raw Data'!X32</f>
        <v>No</v>
      </c>
      <c r="R34" s="1">
        <f>'Survey Gizmo Raw Data'!Y32</f>
        <v>0</v>
      </c>
      <c r="S34" s="1">
        <f>'Survey Gizmo Raw Data'!Z32</f>
        <v>0</v>
      </c>
      <c r="T34" s="1">
        <f>'Survey Gizmo Raw Data'!AA32</f>
        <v>0</v>
      </c>
      <c r="U34" s="1">
        <f>'Survey Gizmo Raw Data'!AB32</f>
        <v>0</v>
      </c>
      <c r="V34" s="1" t="str">
        <f>IF('Survey Gizmo Raw Data'!AC32="","",'Survey Gizmo Raw Data'!AC32&amp;",")</f>
        <v>Medicaid,</v>
      </c>
      <c r="W34" s="1" t="str">
        <f>IF('Survey Gizmo Raw Data'!AD32="","",'Survey Gizmo Raw Data'!AD32&amp;",")</f>
        <v/>
      </c>
      <c r="X34" s="1" t="str">
        <f>IF('Survey Gizmo Raw Data'!AE32="","",'Survey Gizmo Raw Data'!AE32&amp;",")</f>
        <v/>
      </c>
      <c r="Y34" s="1" t="str">
        <f>IF('Survey Gizmo Raw Data'!AF32="","",'Survey Gizmo Raw Data'!AF32)</f>
        <v>Dual Medicaid/ Medicare</v>
      </c>
      <c r="Z34" s="1" t="str">
        <f>IF('Survey Gizmo Raw Data'!AG32="","",'Survey Gizmo Raw Data'!AG32&amp;",")</f>
        <v/>
      </c>
      <c r="AA34" s="1" t="str">
        <f>'Survey Gizmo Raw Data'!AH32</f>
        <v>State</v>
      </c>
      <c r="AB34" s="1">
        <f>'Survey Gizmo Raw Data'!AJ32</f>
        <v>0</v>
      </c>
      <c r="AC34" s="1" t="str">
        <f>IF(AA34="Aggregated rate for health plans",'Survey Gizmo Raw Data'!AK32,IF(AA34="Aggregated rate for ACOs",'Survey Gizmo Raw Data'!AM32,IF(AA34="Aggregated rate for providers (e.g., primary care practices, hospitals)",'Survey Gizmo Raw Data'!AO32,"")))</f>
        <v/>
      </c>
      <c r="AD34" s="1" t="str">
        <f t="shared" si="29"/>
        <v/>
      </c>
      <c r="AE34" s="1" t="str">
        <f>IF(AC34="Sub-population of health plans",'Survey Gizmo Raw Data'!AL32,IF(AC34="Sub-population of ACOs",'Survey Gizmo Raw Data'!AN32,IF(AC34="Sub-population of providers",'Survey Gizmo Raw Data'!AP32,"")))</f>
        <v/>
      </c>
      <c r="AF34" s="1" t="str">
        <f>IF('Survey Gizmo Raw Data'!AQ32="","",'Survey Gizmo Raw Data'!AQ32&amp;",")</f>
        <v/>
      </c>
      <c r="AG34" s="1" t="str">
        <f>IF('Survey Gizmo Raw Data'!AR32="","",'Survey Gizmo Raw Data'!AR32&amp;",")</f>
        <v/>
      </c>
      <c r="AH34" s="1" t="str">
        <f>IF('Survey Gizmo Raw Data'!AS32="","",'Survey Gizmo Raw Data'!AS32&amp;",")</f>
        <v>Public reporting,</v>
      </c>
      <c r="AI34" s="1" t="str">
        <f t="shared" si="17"/>
        <v/>
      </c>
      <c r="AJ34" s="1" t="str">
        <f t="shared" si="32"/>
        <v xml:space="preserve"> (),</v>
      </c>
      <c r="AK34" s="1" t="str">
        <f>IF('Survey Gizmo Raw Data'!AT32="","","Quality reporting")</f>
        <v/>
      </c>
      <c r="AL34" s="1" t="str">
        <f>IF('Survey Gizmo Raw Data'!AV32="","",'Survey Gizmo Raw Data'!AV32)</f>
        <v/>
      </c>
      <c r="AM34" s="1" t="str">
        <f t="shared" si="19"/>
        <v>Other (For reporting to CMS Adult Core Set)</v>
      </c>
      <c r="AN34" s="1" t="str">
        <f t="shared" si="33"/>
        <v>Other (For reporting to CMS Adult Core Set)</v>
      </c>
      <c r="AO34" s="1" t="str">
        <f>IF('Survey Gizmo Raw Data'!AU32="","","Other")</f>
        <v>Other</v>
      </c>
      <c r="AP34" s="1" t="str">
        <f>IF('Survey Gizmo Raw Data'!AW32="","",'Survey Gizmo Raw Data'!AW32)</f>
        <v>For reporting to CMS Adult Core Set</v>
      </c>
      <c r="AQ34" s="1" t="str">
        <f>'Survey Gizmo Raw Data'!AX32</f>
        <v>Yes</v>
      </c>
      <c r="AR34" s="1">
        <f>'Survey Gizmo Raw Data'!AY32</f>
        <v>0</v>
      </c>
      <c r="AS34" s="1" t="str">
        <f>'Survey Gizmo Raw Data'!AZ32</f>
        <v>01/01/2017</v>
      </c>
      <c r="AT34" s="1" t="str">
        <f>'Survey Gizmo Raw Data'!BA32</f>
        <v>12/31/2017</v>
      </c>
      <c r="AU34" s="1">
        <f>'Survey Gizmo Raw Data'!BB32</f>
        <v>113</v>
      </c>
      <c r="AV34" s="1">
        <f>'Survey Gizmo Raw Data'!BC32</f>
        <v>3150705</v>
      </c>
      <c r="AW34" s="75">
        <f>(AU34/AV34)*100000</f>
        <v>3.5864988946918226</v>
      </c>
      <c r="AX34" s="1" t="str">
        <f>IF('Survey Gizmo Raw Data'!BE32="","Did not submit data for a second performance period.",'Survey Gizmo Raw Data'!BE32)</f>
        <v>01/01/2016</v>
      </c>
      <c r="AY34" s="1" t="str">
        <f>IF('Survey Gizmo Raw Data'!BF32="","Did not submit data for a second performance period.",'Survey Gizmo Raw Data'!BF32)</f>
        <v>12/31/2016</v>
      </c>
      <c r="AZ34" s="1">
        <f>IF('Survey Gizmo Raw Data'!BG32="","Did not submit data for a second performance period.",'Survey Gizmo Raw Data'!BG32)</f>
        <v>137</v>
      </c>
      <c r="BA34" s="1">
        <f>IF('Survey Gizmo Raw Data'!BH32="","Did not submit data for a second performance period.",'Survey Gizmo Raw Data'!BH32)</f>
        <v>3462346</v>
      </c>
      <c r="BB34" s="75">
        <f>(AZ34/BA34)*100000</f>
        <v>3.9568546875442263</v>
      </c>
      <c r="BC34" s="1" t="str">
        <f>IF('Survey Gizmo Raw Data'!BJ32="","Did not submit data for a third performance period.",'Survey Gizmo Raw Data'!BJ32)</f>
        <v>Did not submit data for a third performance period.</v>
      </c>
      <c r="BD34" s="1" t="str">
        <f>IF('Survey Gizmo Raw Data'!BK32="","Did not submit data for a third performance period.",'Survey Gizmo Raw Data'!BK32)</f>
        <v>Did not submit data for a third performance period.</v>
      </c>
      <c r="BE34" s="1" t="str">
        <f>IF('Survey Gizmo Raw Data'!BL32="","Did not submit data for a third performance period.",'Survey Gizmo Raw Data'!BL32)</f>
        <v>Did not submit data for a third performance period.</v>
      </c>
      <c r="BF34" s="1" t="str">
        <f>IF('Survey Gizmo Raw Data'!BM32="","Did not submit data for a third performance period.",'Survey Gizmo Raw Data'!BM32)</f>
        <v>Did not submit data for a third performance period.</v>
      </c>
      <c r="BG34" s="3" t="str">
        <f t="shared" si="36"/>
        <v>Did not submit data for a third performance period.</v>
      </c>
      <c r="BH34" s="3" t="str">
        <f t="shared" si="37"/>
        <v>Frank Wu (weiting.wu@dhsoha.state.or.us)</v>
      </c>
      <c r="BI34" s="3" t="str">
        <f t="shared" si="38"/>
        <v>Frank Wu</v>
      </c>
      <c r="BJ34" s="1" t="str">
        <f>'Survey Gizmo Raw Data'!BN32</f>
        <v>Frank</v>
      </c>
      <c r="BK34" s="1" t="str">
        <f>'Survey Gizmo Raw Data'!BO32</f>
        <v>Wu</v>
      </c>
      <c r="BL34" s="1" t="str">
        <f>'Survey Gizmo Raw Data'!BP32</f>
        <v>Research Analyst</v>
      </c>
      <c r="BM34" s="1" t="str">
        <f>'Survey Gizmo Raw Data'!BQ32</f>
        <v>Oregon Health Authority Health Analytics</v>
      </c>
      <c r="BN34" s="1" t="str">
        <f>'Survey Gizmo Raw Data'!BR32</f>
        <v>OR</v>
      </c>
      <c r="BO34" s="1" t="str">
        <f>'Survey Gizmo Raw Data'!BS32</f>
        <v>weiting.wu@dhsoha.state.or.us</v>
      </c>
      <c r="BP34" s="1">
        <f>'Survey Gizmo Raw Data'!BT32</f>
        <v>9716733396</v>
      </c>
      <c r="BQ34" s="3" t="str">
        <f t="shared" si="26"/>
        <v>Policy contact is the same as the Technical Specifications contact</v>
      </c>
      <c r="BR34" s="3" t="str">
        <f t="shared" si="39"/>
        <v xml:space="preserve">  ()</v>
      </c>
      <c r="BS34" s="3" t="str">
        <f t="shared" si="40"/>
        <v xml:space="preserve"> </v>
      </c>
      <c r="BT34" s="1" t="str">
        <f>IF('Survey Gizmo Raw Data'!BU32="","",'Survey Gizmo Raw Data'!BU32)</f>
        <v/>
      </c>
      <c r="BU34" s="1" t="str">
        <f>IF('Survey Gizmo Raw Data'!BV32="","",'Survey Gizmo Raw Data'!BV32)</f>
        <v/>
      </c>
      <c r="BV34" s="1" t="str">
        <f>IF('Survey Gizmo Raw Data'!BW32="","",'Survey Gizmo Raw Data'!BW32)</f>
        <v/>
      </c>
      <c r="BW34" s="1" t="str">
        <f>IF('Survey Gizmo Raw Data'!BX32="","",'Survey Gizmo Raw Data'!BX32)</f>
        <v/>
      </c>
      <c r="BX34" s="1" t="str">
        <f>IF('Survey Gizmo Raw Data'!BY32="","",'Survey Gizmo Raw Data'!BY32)</f>
        <v/>
      </c>
      <c r="BY34" s="1" t="str">
        <f>IF('Survey Gizmo Raw Data'!BZ32="","",'Survey Gizmo Raw Data'!BZ32)</f>
        <v/>
      </c>
      <c r="BZ34" s="1" t="str">
        <f>IF('Survey Gizmo Raw Data'!CA32="","",'Survey Gizmo Raw Data'!CA32)</f>
        <v/>
      </c>
      <c r="CA34" s="1" t="str">
        <f>'Survey Gizmo Raw Data'!CB32</f>
        <v>Yes, it is okay to share with others.</v>
      </c>
      <c r="CB34" s="1">
        <f>'Survey Gizmo Raw Data'!CC32</f>
        <v>0</v>
      </c>
      <c r="CC34" s="1" t="str">
        <f>'Survey Gizmo Raw Data'!CD32</f>
        <v>Measurement end date should be 12/31 of each year, but data entry isn't successful, so keyed in 12/01 instead. See email for detail.</v>
      </c>
    </row>
    <row r="35" spans="1:81" s="2" customFormat="1" ht="150" x14ac:dyDescent="0.25">
      <c r="A35" s="1">
        <f>'Survey Gizmo Raw Data'!A33</f>
        <v>104</v>
      </c>
      <c r="B35" s="1" t="str">
        <f>'Survey Gizmo Raw Data'!BR33</f>
        <v>RI</v>
      </c>
      <c r="C35" s="1" t="str">
        <f>'Survey Gizmo Raw Data'!BQ33</f>
        <v>Office of the Health Insurance Commissioner</v>
      </c>
      <c r="D35" s="1" t="str">
        <f>'Survey Gizmo Raw Data'!K33</f>
        <v>Yes</v>
      </c>
      <c r="E35" s="35">
        <f>IF('Survey Gizmo Raw Data'!L33="","No NQF Number",'Survey Gizmo Raw Data'!L33)</f>
        <v>418</v>
      </c>
      <c r="F35" s="1" t="str">
        <f>'Survey Gizmo Raw Data'!J33</f>
        <v>Screening for Clinical Depression and Follow-Up Plan</v>
      </c>
      <c r="G35" s="1" t="str">
        <f>'Survey Gizmo Raw Data'!M33</f>
        <v>CMS</v>
      </c>
      <c r="H35" s="1">
        <f>'Survey Gizmo Raw Data'!O33</f>
        <v>0</v>
      </c>
      <c r="I35" s="1" t="str">
        <f>'Survey Gizmo Raw Data'!P33</f>
        <v>Claims and clinical data</v>
      </c>
      <c r="J35" s="1">
        <f>'Survey Gizmo Raw Data'!Q33</f>
        <v>0</v>
      </c>
      <c r="K35" s="1" t="str">
        <f t="shared" si="30"/>
        <v>Measure does deviate from the steward (Modified denominator to include codes from the HEDIS Outpatient Value Set)</v>
      </c>
      <c r="L35" s="1" t="str">
        <f t="shared" si="31"/>
        <v>Measure does deviate from the steward (0)</v>
      </c>
      <c r="M35" s="1" t="str">
        <f>IF('Survey Gizmo Raw Data'!R33="No","No deviations from the measure steward",IF('Survey Gizmo Raw Data'!R33="Yes","Measure does deviate from the steward",'Survey Gizmo Raw Data'!R33))</f>
        <v>Measure does deviate from the steward</v>
      </c>
      <c r="N35" s="1">
        <f>'Survey Gizmo Raw Data'!S33</f>
        <v>0</v>
      </c>
      <c r="O35" s="1" t="str">
        <f>'Survey Gizmo Raw Data'!T33</f>
        <v>Modified denominator to include codes from the HEDIS Outpatient Value Set</v>
      </c>
      <c r="P35" s="1" t="str">
        <f>IF('Survey Gizmo Raw Data'!U33="Yes",'Survey Gizmo Raw Data'!V33,'Survey Gizmo Raw Data'!W33)</f>
        <v>http://www.ohic.ri.gov/documents/Revised-2018-Measure-Specifications-Adult-and-Pedi-CTC-OHIC-January-2018.pdf</v>
      </c>
      <c r="Q35" s="1" t="str">
        <f>'Survey Gizmo Raw Data'!X33</f>
        <v>No</v>
      </c>
      <c r="R35" s="1">
        <f>'Survey Gizmo Raw Data'!Y33</f>
        <v>0</v>
      </c>
      <c r="S35" s="1">
        <f>'Survey Gizmo Raw Data'!Z33</f>
        <v>0</v>
      </c>
      <c r="T35" s="1">
        <f>'Survey Gizmo Raw Data'!AA33</f>
        <v>0</v>
      </c>
      <c r="U35" s="1">
        <f>'Survey Gizmo Raw Data'!AB33</f>
        <v>0</v>
      </c>
      <c r="V35" s="1" t="str">
        <f>IF('Survey Gizmo Raw Data'!AC33="","",'Survey Gizmo Raw Data'!AC33&amp;",")</f>
        <v>Medicaid,</v>
      </c>
      <c r="W35" s="1" t="str">
        <f>IF('Survey Gizmo Raw Data'!AD33="","",'Survey Gizmo Raw Data'!AD33&amp;",")</f>
        <v>Medicare,</v>
      </c>
      <c r="X35" s="1" t="str">
        <f>IF('Survey Gizmo Raw Data'!AE33="","",'Survey Gizmo Raw Data'!AE33)</f>
        <v>Commercial</v>
      </c>
      <c r="Y35" s="1" t="str">
        <f>IF('Survey Gizmo Raw Data'!AF33="","",'Survey Gizmo Raw Data'!AF33&amp;",")</f>
        <v/>
      </c>
      <c r="Z35" s="1" t="str">
        <f>IF('Survey Gizmo Raw Data'!AG33="","",'Survey Gizmo Raw Data'!AG33&amp;",")</f>
        <v/>
      </c>
      <c r="AA35" s="1" t="str">
        <f>'Survey Gizmo Raw Data'!AH33</f>
        <v>Aggregated rate for providers (e.g., primary care practices, hospitals)</v>
      </c>
      <c r="AB35" s="1">
        <f>'Survey Gizmo Raw Data'!AJ33</f>
        <v>0</v>
      </c>
      <c r="AC35" s="1" t="str">
        <f>IF(AA35="Aggregated rate for health plans",'Survey Gizmo Raw Data'!AK33,IF(AA35="Aggregated rate for ACOs",'Survey Gizmo Raw Data'!AM33,IF(AA35="Aggregated rate for providers (e.g., primary care practices, hospitals)",'Survey Gizmo Raw Data'!AO33,"")))</f>
        <v>Sub-population of providers</v>
      </c>
      <c r="AD35" s="1" t="str">
        <f t="shared" si="29"/>
        <v>Sub-population of providers (primary care practices submitting data for a state-specific primary care recognition program)</v>
      </c>
      <c r="AE35" s="1" t="str">
        <f>IF(AC35="Sub-population of health plans",'Survey Gizmo Raw Data'!AL33,IF(AC35="Sub-population of ACOs",'Survey Gizmo Raw Data'!AN33,IF(AC35="Sub-population of providers",'Survey Gizmo Raw Data'!AP33,"")))</f>
        <v>primary care practices submitting data for a state-specific primary care recognition program</v>
      </c>
      <c r="AF35" s="1" t="str">
        <f>IF('Survey Gizmo Raw Data'!AQ33="","",'Survey Gizmo Raw Data'!AQ33&amp;",")</f>
        <v>Payment (financial incentive or disincentive),</v>
      </c>
      <c r="AG35" s="1" t="str">
        <f>IF('Survey Gizmo Raw Data'!AR33="","",'Survey Gizmo Raw Data'!AR33&amp;",")</f>
        <v/>
      </c>
      <c r="AH35" s="1" t="str">
        <f>IF('Survey Gizmo Raw Data'!AS33="","",'Survey Gizmo Raw Data'!AS33&amp;",")</f>
        <v/>
      </c>
      <c r="AI35" s="1" t="str">
        <f t="shared" si="17"/>
        <v/>
      </c>
      <c r="AJ35" s="1" t="str">
        <f t="shared" si="32"/>
        <v xml:space="preserve"> (),</v>
      </c>
      <c r="AK35" s="1" t="str">
        <f>IF('Survey Gizmo Raw Data'!AT33="","","Quality reporting")</f>
        <v/>
      </c>
      <c r="AL35" s="1" t="str">
        <f>IF('Survey Gizmo Raw Data'!AV33="","",'Survey Gizmo Raw Data'!AV33)</f>
        <v/>
      </c>
      <c r="AM35" s="1" t="str">
        <f t="shared" si="19"/>
        <v>Other (primary care recognition)</v>
      </c>
      <c r="AN35" s="1" t="str">
        <f t="shared" si="33"/>
        <v>Other (primary care recognition)</v>
      </c>
      <c r="AO35" s="1" t="str">
        <f>IF('Survey Gizmo Raw Data'!AU33="","","Other")</f>
        <v>Other</v>
      </c>
      <c r="AP35" s="1" t="str">
        <f>IF('Survey Gizmo Raw Data'!AW33="","",'Survey Gizmo Raw Data'!AW33)</f>
        <v>primary care recognition</v>
      </c>
      <c r="AQ35" s="1" t="str">
        <f>'Survey Gizmo Raw Data'!AX33</f>
        <v>Yes</v>
      </c>
      <c r="AR35" s="1">
        <f>'Survey Gizmo Raw Data'!AY33</f>
        <v>0</v>
      </c>
      <c r="AS35" s="1" t="str">
        <f>'Survey Gizmo Raw Data'!AZ33</f>
        <v>10/01/2016</v>
      </c>
      <c r="AT35" s="1" t="str">
        <f>'Survey Gizmo Raw Data'!BA33</f>
        <v>09/30/2017</v>
      </c>
      <c r="AU35" s="1">
        <f>'Survey Gizmo Raw Data'!BB33</f>
        <v>253408</v>
      </c>
      <c r="AV35" s="1">
        <f>'Survey Gizmo Raw Data'!BC33</f>
        <v>313420</v>
      </c>
      <c r="AW35" s="3">
        <f t="shared" si="34"/>
        <v>0.80852530151234769</v>
      </c>
      <c r="AX35" s="1" t="str">
        <f>IF('Survey Gizmo Raw Data'!BE33="","Did not submit data for a second performance period.",'Survey Gizmo Raw Data'!BE33)</f>
        <v>10/01/2015</v>
      </c>
      <c r="AY35" s="1" t="str">
        <f>IF('Survey Gizmo Raw Data'!BF33="","Did not submit data for a second performance period.",'Survey Gizmo Raw Data'!BF33)</f>
        <v>09/30/2016</v>
      </c>
      <c r="AZ35" s="1">
        <f>IF('Survey Gizmo Raw Data'!BG33="","Did not submit data for a second performance period.",'Survey Gizmo Raw Data'!BG33)</f>
        <v>194189</v>
      </c>
      <c r="BA35" s="1">
        <f>IF('Survey Gizmo Raw Data'!BH33="","Did not submit data for a second performance period.",'Survey Gizmo Raw Data'!BH33)</f>
        <v>238623</v>
      </c>
      <c r="BB35" s="3">
        <f t="shared" si="35"/>
        <v>0.81378995318975955</v>
      </c>
      <c r="BC35" s="1" t="str">
        <f>IF('Survey Gizmo Raw Data'!BJ33="","Did not submit data for a third performance period.",'Survey Gizmo Raw Data'!BJ33)</f>
        <v>Did not submit data for a third performance period.</v>
      </c>
      <c r="BD35" s="1" t="str">
        <f>IF('Survey Gizmo Raw Data'!BK33="","Did not submit data for a third performance period.",'Survey Gizmo Raw Data'!BK33)</f>
        <v>Did not submit data for a third performance period.</v>
      </c>
      <c r="BE35" s="1" t="str">
        <f>IF('Survey Gizmo Raw Data'!BL33="","Did not submit data for a third performance period.",'Survey Gizmo Raw Data'!BL33)</f>
        <v>Did not submit data for a third performance period.</v>
      </c>
      <c r="BF35" s="1" t="str">
        <f>IF('Survey Gizmo Raw Data'!BM33="","Did not submit data for a third performance period.",'Survey Gizmo Raw Data'!BM33)</f>
        <v>Did not submit data for a third performance period.</v>
      </c>
      <c r="BG35" s="3" t="str">
        <f t="shared" si="36"/>
        <v>Did not submit data for a third performance period.</v>
      </c>
      <c r="BH35" s="3" t="str">
        <f t="shared" si="37"/>
        <v>Cory King (Cory.King@ohic.ri.gov)</v>
      </c>
      <c r="BI35" s="3" t="str">
        <f t="shared" si="38"/>
        <v>Cory King</v>
      </c>
      <c r="BJ35" s="1" t="str">
        <f>'Survey Gizmo Raw Data'!BN33</f>
        <v>Cory</v>
      </c>
      <c r="BK35" s="1" t="str">
        <f>'Survey Gizmo Raw Data'!BO33</f>
        <v>King</v>
      </c>
      <c r="BL35" s="1" t="str">
        <f>'Survey Gizmo Raw Data'!BP33</f>
        <v>Principal Policy Associate</v>
      </c>
      <c r="BM35" s="1" t="str">
        <f>'Survey Gizmo Raw Data'!BQ33</f>
        <v>Office of the Health Insurance Commissioner</v>
      </c>
      <c r="BN35" s="1" t="str">
        <f>'Survey Gizmo Raw Data'!BR33</f>
        <v>RI</v>
      </c>
      <c r="BO35" s="1" t="str">
        <f>'Survey Gizmo Raw Data'!BS33</f>
        <v>Cory.King@ohic.ri.gov</v>
      </c>
      <c r="BP35" s="1" t="str">
        <f>'Survey Gizmo Raw Data'!BT33</f>
        <v>401-462-9658</v>
      </c>
      <c r="BQ35" s="3" t="str">
        <f t="shared" si="26"/>
        <v>Policy contact is the same as the Technical Specifications contact</v>
      </c>
      <c r="BR35" s="3" t="str">
        <f t="shared" si="39"/>
        <v xml:space="preserve">  ()</v>
      </c>
      <c r="BS35" s="3" t="str">
        <f t="shared" si="40"/>
        <v xml:space="preserve"> </v>
      </c>
      <c r="BT35" s="1" t="str">
        <f>IF('Survey Gizmo Raw Data'!BU33="","",'Survey Gizmo Raw Data'!BU33)</f>
        <v/>
      </c>
      <c r="BU35" s="1" t="str">
        <f>IF('Survey Gizmo Raw Data'!BV33="","",'Survey Gizmo Raw Data'!BV33)</f>
        <v/>
      </c>
      <c r="BV35" s="1" t="str">
        <f>IF('Survey Gizmo Raw Data'!BW33="","",'Survey Gizmo Raw Data'!BW33)</f>
        <v/>
      </c>
      <c r="BW35" s="1" t="str">
        <f>IF('Survey Gizmo Raw Data'!BX33="","",'Survey Gizmo Raw Data'!BX33)</f>
        <v/>
      </c>
      <c r="BX35" s="1" t="str">
        <f>IF('Survey Gizmo Raw Data'!BY33="","",'Survey Gizmo Raw Data'!BY33)</f>
        <v/>
      </c>
      <c r="BY35" s="1" t="str">
        <f>IF('Survey Gizmo Raw Data'!BZ33="","",'Survey Gizmo Raw Data'!BZ33)</f>
        <v/>
      </c>
      <c r="BZ35" s="1" t="str">
        <f>IF('Survey Gizmo Raw Data'!CA33="","",'Survey Gizmo Raw Data'!CA33)</f>
        <v/>
      </c>
      <c r="CA35" s="1" t="str">
        <f>'Survey Gizmo Raw Data'!CB33</f>
        <v>Yes, it is okay to share with others.</v>
      </c>
      <c r="CB35" s="1">
        <f>'Survey Gizmo Raw Data'!CC33</f>
        <v>0</v>
      </c>
      <c r="CC35" s="1">
        <f>'Survey Gizmo Raw Data'!CD33</f>
        <v>0</v>
      </c>
    </row>
    <row r="36" spans="1:81" s="2" customFormat="1" ht="150" x14ac:dyDescent="0.25">
      <c r="A36" s="1">
        <f>'Survey Gizmo Raw Data'!A34</f>
        <v>105</v>
      </c>
      <c r="B36" s="1" t="str">
        <f>'Survey Gizmo Raw Data'!BR34</f>
        <v>RI</v>
      </c>
      <c r="C36" s="1" t="str">
        <f>'Survey Gizmo Raw Data'!BQ34</f>
        <v>Office of the Health Insurance Commissioner</v>
      </c>
      <c r="D36" s="1" t="str">
        <f>'Survey Gizmo Raw Data'!K34</f>
        <v>Yes</v>
      </c>
      <c r="E36" s="35">
        <f>IF('Survey Gizmo Raw Data'!L34="","No NQF Number",'Survey Gizmo Raw Data'!L34)</f>
        <v>28</v>
      </c>
      <c r="F36" s="1" t="str">
        <f>'Survey Gizmo Raw Data'!J34</f>
        <v>Tobacco Use: Screening and Cessation Intervention</v>
      </c>
      <c r="G36" s="1" t="str">
        <f>'Survey Gizmo Raw Data'!M34</f>
        <v>CMS</v>
      </c>
      <c r="H36" s="1">
        <f>'Survey Gizmo Raw Data'!O34</f>
        <v>0</v>
      </c>
      <c r="I36" s="1" t="str">
        <f>'Survey Gizmo Raw Data'!P34</f>
        <v>Claims and clinical data</v>
      </c>
      <c r="J36" s="1">
        <f>'Survey Gizmo Raw Data'!Q34</f>
        <v>0</v>
      </c>
      <c r="K36" s="1" t="str">
        <f t="shared" si="30"/>
        <v>Measure does deviate from the steward (Modified denominator to include codes from the HEDIS Outpatient Value Set)</v>
      </c>
      <c r="L36" s="1" t="str">
        <f t="shared" si="31"/>
        <v>Measure does deviate from the steward (0)</v>
      </c>
      <c r="M36" s="1" t="str">
        <f>IF('Survey Gizmo Raw Data'!R34="No","No deviations from the measure steward",IF('Survey Gizmo Raw Data'!R34="Yes","Measure does deviate from the steward",'Survey Gizmo Raw Data'!R34))</f>
        <v>Measure does deviate from the steward</v>
      </c>
      <c r="N36" s="1">
        <f>'Survey Gizmo Raw Data'!S34</f>
        <v>0</v>
      </c>
      <c r="O36" s="1" t="str">
        <f>'Survey Gizmo Raw Data'!T34</f>
        <v>Modified denominator to include codes from the HEDIS Outpatient Value Set</v>
      </c>
      <c r="P36" s="1" t="str">
        <f>IF('Survey Gizmo Raw Data'!U34="Yes",'Survey Gizmo Raw Data'!V34,'Survey Gizmo Raw Data'!W34)</f>
        <v>http://www.ohic.ri.gov/documents/Revised-2018-Measure-Specifications-Adult-and-Pedi-CTC-OHIC-January-2018.pdf</v>
      </c>
      <c r="Q36" s="1" t="str">
        <f>'Survey Gizmo Raw Data'!X34</f>
        <v>No</v>
      </c>
      <c r="R36" s="1">
        <f>'Survey Gizmo Raw Data'!Y34</f>
        <v>0</v>
      </c>
      <c r="S36" s="1">
        <f>'Survey Gizmo Raw Data'!Z34</f>
        <v>0</v>
      </c>
      <c r="T36" s="1">
        <f>'Survey Gizmo Raw Data'!AA34</f>
        <v>0</v>
      </c>
      <c r="U36" s="1">
        <f>'Survey Gizmo Raw Data'!AB34</f>
        <v>0</v>
      </c>
      <c r="V36" s="1" t="str">
        <f>IF('Survey Gizmo Raw Data'!AC34="","",'Survey Gizmo Raw Data'!AC34&amp;",")</f>
        <v>Medicaid,</v>
      </c>
      <c r="W36" s="1" t="str">
        <f>IF('Survey Gizmo Raw Data'!AD34="","",'Survey Gizmo Raw Data'!AD34&amp;",")</f>
        <v>Medicare,</v>
      </c>
      <c r="X36" s="1" t="str">
        <f>IF('Survey Gizmo Raw Data'!AE34="","",'Survey Gizmo Raw Data'!AE34)</f>
        <v>Commercial</v>
      </c>
      <c r="Y36" s="1" t="str">
        <f>IF('Survey Gizmo Raw Data'!AF34="","",'Survey Gizmo Raw Data'!AF34&amp;",")</f>
        <v/>
      </c>
      <c r="Z36" s="1" t="str">
        <f>IF('Survey Gizmo Raw Data'!AG34="","",'Survey Gizmo Raw Data'!AG34&amp;",")</f>
        <v/>
      </c>
      <c r="AA36" s="1" t="str">
        <f>'Survey Gizmo Raw Data'!AH34</f>
        <v>Aggregated rate for providers (e.g., primary care practices, hospitals)</v>
      </c>
      <c r="AB36" s="1">
        <f>'Survey Gizmo Raw Data'!AJ34</f>
        <v>0</v>
      </c>
      <c r="AC36" s="1" t="str">
        <f>IF(AA36="Aggregated rate for health plans",'Survey Gizmo Raw Data'!AK34,IF(AA36="Aggregated rate for ACOs",'Survey Gizmo Raw Data'!AM34,IF(AA36="Aggregated rate for providers (e.g., primary care practices, hospitals)",'Survey Gizmo Raw Data'!AO34,"")))</f>
        <v>Sub-population of providers</v>
      </c>
      <c r="AD36" s="1" t="str">
        <f t="shared" si="29"/>
        <v>Sub-population of providers (primary care practices submitting data for a state-specific primary care recognition program)</v>
      </c>
      <c r="AE36" s="1" t="str">
        <f>IF(AC36="Sub-population of health plans",'Survey Gizmo Raw Data'!AL34,IF(AC36="Sub-population of ACOs",'Survey Gizmo Raw Data'!AN34,IF(AC36="Sub-population of providers",'Survey Gizmo Raw Data'!AP34,"")))</f>
        <v>primary care practices submitting data for a state-specific primary care recognition program</v>
      </c>
      <c r="AF36" s="1" t="str">
        <f>IF('Survey Gizmo Raw Data'!AQ34="","",'Survey Gizmo Raw Data'!AQ34&amp;",")</f>
        <v>Payment (financial incentive or disincentive),</v>
      </c>
      <c r="AG36" s="1" t="str">
        <f>IF('Survey Gizmo Raw Data'!AR34="","",'Survey Gizmo Raw Data'!AR34&amp;",")</f>
        <v/>
      </c>
      <c r="AH36" s="1" t="str">
        <f>IF('Survey Gizmo Raw Data'!AS34="","",'Survey Gizmo Raw Data'!AS34&amp;",")</f>
        <v/>
      </c>
      <c r="AI36" s="1" t="str">
        <f t="shared" si="17"/>
        <v/>
      </c>
      <c r="AJ36" s="1" t="str">
        <f t="shared" si="32"/>
        <v xml:space="preserve"> (),</v>
      </c>
      <c r="AK36" s="1" t="str">
        <f>IF('Survey Gizmo Raw Data'!AT34="","","Quality reporting")</f>
        <v/>
      </c>
      <c r="AL36" s="1" t="str">
        <f>IF('Survey Gizmo Raw Data'!AV34="","",'Survey Gizmo Raw Data'!AV34)</f>
        <v/>
      </c>
      <c r="AM36" s="1" t="str">
        <f t="shared" si="19"/>
        <v>Other (primary care recognition)</v>
      </c>
      <c r="AN36" s="1" t="str">
        <f t="shared" si="33"/>
        <v>Other (primary care recognition)</v>
      </c>
      <c r="AO36" s="1" t="str">
        <f>IF('Survey Gizmo Raw Data'!AU34="","","Other")</f>
        <v>Other</v>
      </c>
      <c r="AP36" s="1" t="str">
        <f>IF('Survey Gizmo Raw Data'!AW34="","",'Survey Gizmo Raw Data'!AW34)</f>
        <v>primary care recognition</v>
      </c>
      <c r="AQ36" s="1" t="str">
        <f>'Survey Gizmo Raw Data'!AX34</f>
        <v>Yes</v>
      </c>
      <c r="AR36" s="1">
        <f>'Survey Gizmo Raw Data'!AY34</f>
        <v>0</v>
      </c>
      <c r="AS36" s="1" t="str">
        <f>'Survey Gizmo Raw Data'!AZ34</f>
        <v>10/01/2016</v>
      </c>
      <c r="AT36" s="1" t="str">
        <f>'Survey Gizmo Raw Data'!BA34</f>
        <v>09/30/2017</v>
      </c>
      <c r="AU36" s="1">
        <f>'Survey Gizmo Raw Data'!BB34</f>
        <v>362295</v>
      </c>
      <c r="AV36" s="1">
        <f>'Survey Gizmo Raw Data'!BC34</f>
        <v>378874</v>
      </c>
      <c r="AW36" s="3">
        <f t="shared" si="34"/>
        <v>0.95624138895780653</v>
      </c>
      <c r="AX36" s="1" t="str">
        <f>IF('Survey Gizmo Raw Data'!BE34="","Did not submit data for a second performance period.",'Survey Gizmo Raw Data'!BE34)</f>
        <v>10/01/2015</v>
      </c>
      <c r="AY36" s="1" t="str">
        <f>IF('Survey Gizmo Raw Data'!BF34="","Did not submit data for a second performance period.",'Survey Gizmo Raw Data'!BF34)</f>
        <v>09/30/2016</v>
      </c>
      <c r="AZ36" s="1">
        <f>IF('Survey Gizmo Raw Data'!BG34="","Did not submit data for a second performance period.",'Survey Gizmo Raw Data'!BG34)</f>
        <v>295575</v>
      </c>
      <c r="BA36" s="1">
        <f>IF('Survey Gizmo Raw Data'!BH34="","Did not submit data for a second performance period.",'Survey Gizmo Raw Data'!BH34)</f>
        <v>318073</v>
      </c>
      <c r="BB36" s="3">
        <f t="shared" si="35"/>
        <v>0.92926780959088007</v>
      </c>
      <c r="BC36" s="1" t="str">
        <f>IF('Survey Gizmo Raw Data'!BJ34="","Did not submit data for a third performance period.",'Survey Gizmo Raw Data'!BJ34)</f>
        <v>Did not submit data for a third performance period.</v>
      </c>
      <c r="BD36" s="1" t="str">
        <f>IF('Survey Gizmo Raw Data'!BK34="","Did not submit data for a third performance period.",'Survey Gizmo Raw Data'!BK34)</f>
        <v>Did not submit data for a third performance period.</v>
      </c>
      <c r="BE36" s="1" t="str">
        <f>IF('Survey Gizmo Raw Data'!BL34="","Did not submit data for a third performance period.",'Survey Gizmo Raw Data'!BL34)</f>
        <v>Did not submit data for a third performance period.</v>
      </c>
      <c r="BF36" s="1" t="str">
        <f>IF('Survey Gizmo Raw Data'!BM34="","Did not submit data for a third performance period.",'Survey Gizmo Raw Data'!BM34)</f>
        <v>Did not submit data for a third performance period.</v>
      </c>
      <c r="BG36" s="3" t="str">
        <f t="shared" si="36"/>
        <v>Did not submit data for a third performance period.</v>
      </c>
      <c r="BH36" s="3" t="str">
        <f t="shared" si="37"/>
        <v>Cory King (Cory.King@ohic.ri.gov)</v>
      </c>
      <c r="BI36" s="3" t="str">
        <f t="shared" si="38"/>
        <v>Cory King</v>
      </c>
      <c r="BJ36" s="1" t="str">
        <f>'Survey Gizmo Raw Data'!BN34</f>
        <v>Cory</v>
      </c>
      <c r="BK36" s="1" t="str">
        <f>'Survey Gizmo Raw Data'!BO34</f>
        <v>King</v>
      </c>
      <c r="BL36" s="1" t="str">
        <f>'Survey Gizmo Raw Data'!BP34</f>
        <v>Principal Policy Associate</v>
      </c>
      <c r="BM36" s="1" t="str">
        <f>'Survey Gizmo Raw Data'!BQ34</f>
        <v>Office of the Health Insurance Commissioner</v>
      </c>
      <c r="BN36" s="1" t="str">
        <f>'Survey Gizmo Raw Data'!BR34</f>
        <v>RI</v>
      </c>
      <c r="BO36" s="1" t="str">
        <f>'Survey Gizmo Raw Data'!BS34</f>
        <v>Cory.King@ohic.ri.gov</v>
      </c>
      <c r="BP36" s="1" t="str">
        <f>'Survey Gizmo Raw Data'!BT34</f>
        <v>401-462-9658</v>
      </c>
      <c r="BQ36" s="3" t="str">
        <f t="shared" si="26"/>
        <v>Policy contact is the same as the Technical Specifications contact</v>
      </c>
      <c r="BR36" s="3" t="str">
        <f t="shared" si="39"/>
        <v xml:space="preserve">  ()</v>
      </c>
      <c r="BS36" s="3" t="str">
        <f t="shared" si="40"/>
        <v xml:space="preserve"> </v>
      </c>
      <c r="BT36" s="1" t="str">
        <f>IF('Survey Gizmo Raw Data'!BU34="","",'Survey Gizmo Raw Data'!BU34)</f>
        <v/>
      </c>
      <c r="BU36" s="1" t="str">
        <f>IF('Survey Gizmo Raw Data'!BV34="","",'Survey Gizmo Raw Data'!BV34)</f>
        <v/>
      </c>
      <c r="BV36" s="1" t="str">
        <f>IF('Survey Gizmo Raw Data'!BW34="","",'Survey Gizmo Raw Data'!BW34)</f>
        <v/>
      </c>
      <c r="BW36" s="1" t="str">
        <f>IF('Survey Gizmo Raw Data'!BX34="","",'Survey Gizmo Raw Data'!BX34)</f>
        <v/>
      </c>
      <c r="BX36" s="1" t="str">
        <f>IF('Survey Gizmo Raw Data'!BY34="","",'Survey Gizmo Raw Data'!BY34)</f>
        <v/>
      </c>
      <c r="BY36" s="1" t="str">
        <f>IF('Survey Gizmo Raw Data'!BZ34="","",'Survey Gizmo Raw Data'!BZ34)</f>
        <v/>
      </c>
      <c r="BZ36" s="1" t="str">
        <f>IF('Survey Gizmo Raw Data'!CA34="","",'Survey Gizmo Raw Data'!CA34)</f>
        <v/>
      </c>
      <c r="CA36" s="1" t="str">
        <f>'Survey Gizmo Raw Data'!CB34</f>
        <v>Yes, it is okay to share with others.</v>
      </c>
      <c r="CB36" s="1">
        <f>'Survey Gizmo Raw Data'!CC34</f>
        <v>0</v>
      </c>
      <c r="CC36" s="1">
        <f>'Survey Gizmo Raw Data'!CD34</f>
        <v>0</v>
      </c>
    </row>
    <row r="37" spans="1:81" s="2" customFormat="1" ht="285" x14ac:dyDescent="0.25">
      <c r="A37" s="1">
        <f>'Survey Gizmo Raw Data'!A35</f>
        <v>106</v>
      </c>
      <c r="B37" s="1" t="str">
        <f>'Survey Gizmo Raw Data'!BR35</f>
        <v>RI</v>
      </c>
      <c r="C37" s="1" t="str">
        <f>'Survey Gizmo Raw Data'!BQ35</f>
        <v>Office of the Health Insurance Commissioner</v>
      </c>
      <c r="D37" s="1" t="str">
        <f>'Survey Gizmo Raw Data'!K35</f>
        <v>Yes</v>
      </c>
      <c r="E37" s="35">
        <f>IF('Survey Gizmo Raw Data'!L35="","No NQF Number",'Survey Gizmo Raw Data'!L35)</f>
        <v>1448</v>
      </c>
      <c r="F37" s="1" t="str">
        <f>'Survey Gizmo Raw Data'!J35</f>
        <v>Developmental Screening in the First Three Years of Life</v>
      </c>
      <c r="G37" s="1" t="str">
        <f>'Survey Gizmo Raw Data'!M35</f>
        <v>Other</v>
      </c>
      <c r="H37" s="1" t="str">
        <f>'Survey Gizmo Raw Data'!O35</f>
        <v>Oregon Health &amp; Science University</v>
      </c>
      <c r="I37" s="1" t="str">
        <f>'Survey Gizmo Raw Data'!P35</f>
        <v>Claims and clinical data</v>
      </c>
      <c r="J37" s="1">
        <f>'Survey Gizmo Raw Data'!Q35</f>
        <v>0</v>
      </c>
      <c r="K37" s="1" t="str">
        <f t="shared" si="30"/>
        <v>Measure does deviate from the steward (Included the use of the "Survey of Well-being of Young Children (SWYC)" tool as an acceptable screening tool because it was being used as part of a Department of Health Program and in use by a primary care transformation initiative in the state.)</v>
      </c>
      <c r="L37" s="1" t="str">
        <f t="shared" si="31"/>
        <v>Measure does deviate from the steward (0)</v>
      </c>
      <c r="M37" s="1" t="str">
        <f>IF('Survey Gizmo Raw Data'!R35="No","No deviations from the measure steward",IF('Survey Gizmo Raw Data'!R35="Yes","Measure does deviate from the steward",'Survey Gizmo Raw Data'!R35))</f>
        <v>Measure does deviate from the steward</v>
      </c>
      <c r="N37" s="1">
        <f>'Survey Gizmo Raw Data'!S35</f>
        <v>0</v>
      </c>
      <c r="O37" s="1" t="str">
        <f>'Survey Gizmo Raw Data'!T35</f>
        <v>Included the use of the "Survey of Well-being of Young Children (SWYC)" tool as an acceptable screening tool because it was being used as part of a Department of Health Program and in use by a primary care transformation initiative in the state.</v>
      </c>
      <c r="P37" s="1" t="str">
        <f>IF('Survey Gizmo Raw Data'!U35="Yes",'Survey Gizmo Raw Data'!V35,'Survey Gizmo Raw Data'!W35)</f>
        <v>http://www.ohic.ri.gov/documents/Revised-2018-Measure-Specifications-Adult-and-Pedi-CTC-OHIC-January-2018.pdf</v>
      </c>
      <c r="Q37" s="1" t="str">
        <f>'Survey Gizmo Raw Data'!X35</f>
        <v>No</v>
      </c>
      <c r="R37" s="1">
        <f>'Survey Gizmo Raw Data'!Y35</f>
        <v>0</v>
      </c>
      <c r="S37" s="1">
        <f>'Survey Gizmo Raw Data'!Z35</f>
        <v>0</v>
      </c>
      <c r="T37" s="1">
        <f>'Survey Gizmo Raw Data'!AA35</f>
        <v>0</v>
      </c>
      <c r="U37" s="1">
        <f>'Survey Gizmo Raw Data'!AB35</f>
        <v>0</v>
      </c>
      <c r="V37" s="1" t="str">
        <f>IF('Survey Gizmo Raw Data'!AC35="","",'Survey Gizmo Raw Data'!AC35&amp;",")</f>
        <v>Medicaid,</v>
      </c>
      <c r="W37" s="1" t="str">
        <f>IF('Survey Gizmo Raw Data'!AD35="","",'Survey Gizmo Raw Data'!AD35&amp;",")</f>
        <v>Medicare,</v>
      </c>
      <c r="X37" s="1" t="str">
        <f>IF('Survey Gizmo Raw Data'!AE35="","",'Survey Gizmo Raw Data'!AE35)</f>
        <v>Commercial</v>
      </c>
      <c r="Y37" s="1" t="str">
        <f>IF('Survey Gizmo Raw Data'!AF35="","",'Survey Gizmo Raw Data'!AF35&amp;",")</f>
        <v/>
      </c>
      <c r="Z37" s="1" t="str">
        <f>IF('Survey Gizmo Raw Data'!AG35="","",'Survey Gizmo Raw Data'!AG35&amp;",")</f>
        <v/>
      </c>
      <c r="AA37" s="1" t="str">
        <f>'Survey Gizmo Raw Data'!AH35</f>
        <v>Aggregated rate for providers (e.g., primary care practices, hospitals)</v>
      </c>
      <c r="AB37" s="1">
        <f>'Survey Gizmo Raw Data'!AJ35</f>
        <v>0</v>
      </c>
      <c r="AC37" s="1" t="str">
        <f>IF(AA37="Aggregated rate for health plans",'Survey Gizmo Raw Data'!AK35,IF(AA37="Aggregated rate for ACOs",'Survey Gizmo Raw Data'!AM35,IF(AA37="Aggregated rate for providers (e.g., primary care practices, hospitals)",'Survey Gizmo Raw Data'!AO35,"")))</f>
        <v>Sub-population of providers</v>
      </c>
      <c r="AD37" s="1" t="str">
        <f t="shared" si="29"/>
        <v>Sub-population of providers (primary care practices submitting data for a state-specific primary care recognition program)</v>
      </c>
      <c r="AE37" s="1" t="str">
        <f>IF(AC37="Sub-population of health plans",'Survey Gizmo Raw Data'!AL35,IF(AC37="Sub-population of ACOs",'Survey Gizmo Raw Data'!AN35,IF(AC37="Sub-population of providers",'Survey Gizmo Raw Data'!AP35,"")))</f>
        <v>primary care practices submitting data for a state-specific primary care recognition program</v>
      </c>
      <c r="AF37" s="1" t="str">
        <f>IF('Survey Gizmo Raw Data'!AQ35="","",'Survey Gizmo Raw Data'!AQ35&amp;",")</f>
        <v>Payment (financial incentive or disincentive),</v>
      </c>
      <c r="AG37" s="1" t="str">
        <f>IF('Survey Gizmo Raw Data'!AR35="","",'Survey Gizmo Raw Data'!AR35&amp;",")</f>
        <v/>
      </c>
      <c r="AH37" s="1" t="str">
        <f>IF('Survey Gizmo Raw Data'!AS35="","",'Survey Gizmo Raw Data'!AS35&amp;",")</f>
        <v/>
      </c>
      <c r="AI37" s="1" t="str">
        <f t="shared" si="17"/>
        <v/>
      </c>
      <c r="AJ37" s="1" t="str">
        <f t="shared" si="32"/>
        <v xml:space="preserve"> (),</v>
      </c>
      <c r="AK37" s="1" t="str">
        <f>IF('Survey Gizmo Raw Data'!AT35="","","Quality reporting")</f>
        <v/>
      </c>
      <c r="AL37" s="1" t="str">
        <f>IF('Survey Gizmo Raw Data'!AV35="","",'Survey Gizmo Raw Data'!AV35)</f>
        <v/>
      </c>
      <c r="AM37" s="1" t="str">
        <f t="shared" si="19"/>
        <v>Other (primary care recognition)</v>
      </c>
      <c r="AN37" s="1" t="str">
        <f t="shared" si="33"/>
        <v>Other (primary care recognition)</v>
      </c>
      <c r="AO37" s="1" t="str">
        <f>IF('Survey Gizmo Raw Data'!AU35="","","Other")</f>
        <v>Other</v>
      </c>
      <c r="AP37" s="1" t="str">
        <f>IF('Survey Gizmo Raw Data'!AW35="","",'Survey Gizmo Raw Data'!AW35)</f>
        <v>primary care recognition</v>
      </c>
      <c r="AQ37" s="1" t="str">
        <f>'Survey Gizmo Raw Data'!AX35</f>
        <v>Yes</v>
      </c>
      <c r="AR37" s="1">
        <f>'Survey Gizmo Raw Data'!AY35</f>
        <v>0</v>
      </c>
      <c r="AS37" s="1" t="str">
        <f>'Survey Gizmo Raw Data'!AZ35</f>
        <v>10/01/2016</v>
      </c>
      <c r="AT37" s="1" t="str">
        <f>'Survey Gizmo Raw Data'!BA35</f>
        <v>09/30/2017</v>
      </c>
      <c r="AU37" s="1">
        <f>'Survey Gizmo Raw Data'!BB35</f>
        <v>12949</v>
      </c>
      <c r="AV37" s="1">
        <f>'Survey Gizmo Raw Data'!BC35</f>
        <v>15803</v>
      </c>
      <c r="AW37" s="3">
        <f t="shared" si="34"/>
        <v>0.81940137948490788</v>
      </c>
      <c r="AX37" s="1" t="str">
        <f>IF('Survey Gizmo Raw Data'!BE35="","Did not submit data for a second performance period.",'Survey Gizmo Raw Data'!BE35)</f>
        <v>10/01/2015</v>
      </c>
      <c r="AY37" s="1" t="str">
        <f>IF('Survey Gizmo Raw Data'!BF35="","Did not submit data for a second performance period.",'Survey Gizmo Raw Data'!BF35)</f>
        <v>09/30/2016</v>
      </c>
      <c r="AZ37" s="1">
        <f>IF('Survey Gizmo Raw Data'!BG35="","Did not submit data for a second performance period.",'Survey Gizmo Raw Data'!BG35)</f>
        <v>7249</v>
      </c>
      <c r="BA37" s="1">
        <f>IF('Survey Gizmo Raw Data'!BH35="","Did not submit data for a second performance period.",'Survey Gizmo Raw Data'!BH35)</f>
        <v>9952</v>
      </c>
      <c r="BB37" s="3">
        <f t="shared" si="35"/>
        <v>0.72839630225080387</v>
      </c>
      <c r="BC37" s="1" t="str">
        <f>IF('Survey Gizmo Raw Data'!BJ35="","Did not submit data for a third performance period.",'Survey Gizmo Raw Data'!BJ35)</f>
        <v>Did not submit data for a third performance period.</v>
      </c>
      <c r="BD37" s="1" t="str">
        <f>IF('Survey Gizmo Raw Data'!BK35="","Did not submit data for a third performance period.",'Survey Gizmo Raw Data'!BK35)</f>
        <v>Did not submit data for a third performance period.</v>
      </c>
      <c r="BE37" s="1" t="str">
        <f>IF('Survey Gizmo Raw Data'!BL35="","Did not submit data for a third performance period.",'Survey Gizmo Raw Data'!BL35)</f>
        <v>Did not submit data for a third performance period.</v>
      </c>
      <c r="BF37" s="1" t="str">
        <f>IF('Survey Gizmo Raw Data'!BM35="","Did not submit data for a third performance period.",'Survey Gizmo Raw Data'!BM35)</f>
        <v>Did not submit data for a third performance period.</v>
      </c>
      <c r="BG37" s="3" t="str">
        <f t="shared" si="36"/>
        <v>Did not submit data for a third performance period.</v>
      </c>
      <c r="BH37" s="3" t="str">
        <f t="shared" si="37"/>
        <v>Cory King (Cory.King@ohic.ri.gov)</v>
      </c>
      <c r="BI37" s="3" t="str">
        <f t="shared" si="38"/>
        <v>Cory King</v>
      </c>
      <c r="BJ37" s="1" t="str">
        <f>'Survey Gizmo Raw Data'!BN35</f>
        <v>Cory</v>
      </c>
      <c r="BK37" s="1" t="str">
        <f>'Survey Gizmo Raw Data'!BO35</f>
        <v>King</v>
      </c>
      <c r="BL37" s="1" t="str">
        <f>'Survey Gizmo Raw Data'!BP35</f>
        <v>Principal Policy Associate</v>
      </c>
      <c r="BM37" s="1" t="str">
        <f>'Survey Gizmo Raw Data'!BQ35</f>
        <v>Office of the Health Insurance Commissioner</v>
      </c>
      <c r="BN37" s="1" t="str">
        <f>'Survey Gizmo Raw Data'!BR35</f>
        <v>RI</v>
      </c>
      <c r="BO37" s="1" t="str">
        <f>'Survey Gizmo Raw Data'!BS35</f>
        <v>Cory.King@ohic.ri.gov</v>
      </c>
      <c r="BP37" s="1" t="str">
        <f>'Survey Gizmo Raw Data'!BT35</f>
        <v>401-462-9658</v>
      </c>
      <c r="BQ37" s="3" t="str">
        <f t="shared" si="26"/>
        <v>Policy contact is the same as the Technical Specifications contact</v>
      </c>
      <c r="BR37" s="3" t="str">
        <f t="shared" si="39"/>
        <v xml:space="preserve">  ()</v>
      </c>
      <c r="BS37" s="3" t="str">
        <f t="shared" si="40"/>
        <v xml:space="preserve"> </v>
      </c>
      <c r="BT37" s="1" t="str">
        <f>IF('Survey Gizmo Raw Data'!BU35="","",'Survey Gizmo Raw Data'!BU35)</f>
        <v/>
      </c>
      <c r="BU37" s="1" t="str">
        <f>IF('Survey Gizmo Raw Data'!BV35="","",'Survey Gizmo Raw Data'!BV35)</f>
        <v/>
      </c>
      <c r="BV37" s="1" t="str">
        <f>IF('Survey Gizmo Raw Data'!BW35="","",'Survey Gizmo Raw Data'!BW35)</f>
        <v/>
      </c>
      <c r="BW37" s="1" t="str">
        <f>IF('Survey Gizmo Raw Data'!BX35="","",'Survey Gizmo Raw Data'!BX35)</f>
        <v/>
      </c>
      <c r="BX37" s="1" t="str">
        <f>IF('Survey Gizmo Raw Data'!BY35="","",'Survey Gizmo Raw Data'!BY35)</f>
        <v/>
      </c>
      <c r="BY37" s="1" t="str">
        <f>IF('Survey Gizmo Raw Data'!BZ35="","",'Survey Gizmo Raw Data'!BZ35)</f>
        <v/>
      </c>
      <c r="BZ37" s="1" t="str">
        <f>IF('Survey Gizmo Raw Data'!CA35="","",'Survey Gizmo Raw Data'!CA35)</f>
        <v/>
      </c>
      <c r="CA37" s="1" t="str">
        <f>'Survey Gizmo Raw Data'!CB35</f>
        <v>Yes, it is okay to share with others.</v>
      </c>
      <c r="CB37" s="1">
        <f>'Survey Gizmo Raw Data'!CC35</f>
        <v>0</v>
      </c>
      <c r="CC37" s="1">
        <f>'Survey Gizmo Raw Data'!CD35</f>
        <v>0</v>
      </c>
    </row>
    <row r="38" spans="1:81" s="2" customFormat="1" ht="225" x14ac:dyDescent="0.25">
      <c r="A38" s="1">
        <f>'Survey Gizmo Raw Data'!A36</f>
        <v>107</v>
      </c>
      <c r="B38" s="1" t="str">
        <f>'Survey Gizmo Raw Data'!BR36</f>
        <v>RI</v>
      </c>
      <c r="C38" s="1" t="str">
        <f>'Survey Gizmo Raw Data'!BQ36</f>
        <v>Office of the Health Insurance Commissioner</v>
      </c>
      <c r="D38" s="1" t="str">
        <f>'Survey Gizmo Raw Data'!K36</f>
        <v>Yes</v>
      </c>
      <c r="E38" s="35">
        <f>IF('Survey Gizmo Raw Data'!L36="","No NQF Number",'Survey Gizmo Raw Data'!L36)</f>
        <v>24</v>
      </c>
      <c r="F38" s="1" t="str">
        <f>'Survey Gizmo Raw Data'!J36</f>
        <v>Weight Assessment and Counseling for Children and Adolescents</v>
      </c>
      <c r="G38" s="1" t="str">
        <f>'Survey Gizmo Raw Data'!M36</f>
        <v>NCQA</v>
      </c>
      <c r="H38" s="1">
        <f>'Survey Gizmo Raw Data'!O36</f>
        <v>0</v>
      </c>
      <c r="I38" s="1" t="str">
        <f>'Survey Gizmo Raw Data'!P36</f>
        <v>Claims and clinical data</v>
      </c>
      <c r="J38" s="1">
        <f>'Survey Gizmo Raw Data'!Q36</f>
        <v>0</v>
      </c>
      <c r="K38" s="1" t="str">
        <f t="shared" si="30"/>
        <v>Measure does deviate from the steward (Modifies the HEDIS measure to look at an all-or-nothing composite of the three measure components:  BMI assessment, counseling for nutrition, and counseling for physical activity.)</v>
      </c>
      <c r="L38" s="1" t="str">
        <f t="shared" si="31"/>
        <v>Measure does deviate from the steward (0)</v>
      </c>
      <c r="M38" s="1" t="str">
        <f>IF('Survey Gizmo Raw Data'!R36="No","No deviations from the measure steward",IF('Survey Gizmo Raw Data'!R36="Yes","Measure does deviate from the steward",'Survey Gizmo Raw Data'!R36))</f>
        <v>Measure does deviate from the steward</v>
      </c>
      <c r="N38" s="1">
        <f>'Survey Gizmo Raw Data'!S36</f>
        <v>0</v>
      </c>
      <c r="O38" s="1" t="str">
        <f>'Survey Gizmo Raw Data'!T36</f>
        <v>Modifies the HEDIS measure to look at an all-or-nothing composite of the three measure components:  BMI assessment, counseling for nutrition, and counseling for physical activity.</v>
      </c>
      <c r="P38" s="1" t="str">
        <f>IF('Survey Gizmo Raw Data'!U36="Yes",'Survey Gizmo Raw Data'!V36,'Survey Gizmo Raw Data'!W36)</f>
        <v>http://www.ohic.ri.gov/documents/Revised-2018-Measure-Specifications-Adult-and-Pedi-CTC-OHIC-January-2018.pdf</v>
      </c>
      <c r="Q38" s="1" t="str">
        <f>'Survey Gizmo Raw Data'!X36</f>
        <v>No</v>
      </c>
      <c r="R38" s="1">
        <f>'Survey Gizmo Raw Data'!Y36</f>
        <v>0</v>
      </c>
      <c r="S38" s="1">
        <f>'Survey Gizmo Raw Data'!Z36</f>
        <v>0</v>
      </c>
      <c r="T38" s="1">
        <f>'Survey Gizmo Raw Data'!AA36</f>
        <v>0</v>
      </c>
      <c r="U38" s="1">
        <f>'Survey Gizmo Raw Data'!AB36</f>
        <v>0</v>
      </c>
      <c r="V38" s="1" t="str">
        <f>IF('Survey Gizmo Raw Data'!AC36="","",'Survey Gizmo Raw Data'!AC36&amp;",")</f>
        <v>Medicaid,</v>
      </c>
      <c r="W38" s="1" t="str">
        <f>IF('Survey Gizmo Raw Data'!AD36="","",'Survey Gizmo Raw Data'!AD36&amp;",")</f>
        <v>Medicare,</v>
      </c>
      <c r="X38" s="1" t="str">
        <f>IF('Survey Gizmo Raw Data'!AE36="","",'Survey Gizmo Raw Data'!AE36)</f>
        <v>Commercial</v>
      </c>
      <c r="Y38" s="1" t="str">
        <f>IF('Survey Gizmo Raw Data'!AF36="","",'Survey Gizmo Raw Data'!AF36&amp;",")</f>
        <v/>
      </c>
      <c r="Z38" s="1" t="str">
        <f>IF('Survey Gizmo Raw Data'!AG36="","",'Survey Gizmo Raw Data'!AG36&amp;",")</f>
        <v/>
      </c>
      <c r="AA38" s="1" t="str">
        <f>'Survey Gizmo Raw Data'!AH36</f>
        <v>Aggregated rate for providers (e.g., primary care practices, hospitals)</v>
      </c>
      <c r="AB38" s="1">
        <f>'Survey Gizmo Raw Data'!AJ36</f>
        <v>0</v>
      </c>
      <c r="AC38" s="1" t="str">
        <f>IF(AA38="Aggregated rate for health plans",'Survey Gizmo Raw Data'!AK36,IF(AA38="Aggregated rate for ACOs",'Survey Gizmo Raw Data'!AM36,IF(AA38="Aggregated rate for providers (e.g., primary care practices, hospitals)",'Survey Gizmo Raw Data'!AO36,"")))</f>
        <v>Sub-population of providers</v>
      </c>
      <c r="AD38" s="1" t="str">
        <f t="shared" si="29"/>
        <v>Sub-population of providers (primary care practices submitting data for a state-specific primary care recognition program)</v>
      </c>
      <c r="AE38" s="1" t="str">
        <f>IF(AC38="Sub-population of health plans",'Survey Gizmo Raw Data'!AL36,IF(AC38="Sub-population of ACOs",'Survey Gizmo Raw Data'!AN36,IF(AC38="Sub-population of providers",'Survey Gizmo Raw Data'!AP36,"")))</f>
        <v>primary care practices submitting data for a state-specific primary care recognition program</v>
      </c>
      <c r="AF38" s="1" t="str">
        <f>IF('Survey Gizmo Raw Data'!AQ36="","",'Survey Gizmo Raw Data'!AQ36&amp;",")</f>
        <v>Payment (financial incentive or disincentive),</v>
      </c>
      <c r="AG38" s="1" t="str">
        <f>IF('Survey Gizmo Raw Data'!AR36="","",'Survey Gizmo Raw Data'!AR36&amp;",")</f>
        <v/>
      </c>
      <c r="AH38" s="1" t="str">
        <f>IF('Survey Gizmo Raw Data'!AS36="","",'Survey Gizmo Raw Data'!AS36&amp;",")</f>
        <v/>
      </c>
      <c r="AI38" s="1" t="str">
        <f t="shared" si="17"/>
        <v/>
      </c>
      <c r="AJ38" s="1" t="str">
        <f t="shared" si="32"/>
        <v xml:space="preserve"> (),</v>
      </c>
      <c r="AK38" s="1" t="str">
        <f>IF('Survey Gizmo Raw Data'!AT36="","","Quality reporting")</f>
        <v/>
      </c>
      <c r="AL38" s="1" t="str">
        <f>IF('Survey Gizmo Raw Data'!AV36="","",'Survey Gizmo Raw Data'!AV36)</f>
        <v/>
      </c>
      <c r="AM38" s="1" t="str">
        <f t="shared" si="19"/>
        <v>Other (primary care recognition)</v>
      </c>
      <c r="AN38" s="1" t="str">
        <f t="shared" si="33"/>
        <v>Other (primary care recognition)</v>
      </c>
      <c r="AO38" s="1" t="str">
        <f>IF('Survey Gizmo Raw Data'!AU36="","","Other")</f>
        <v>Other</v>
      </c>
      <c r="AP38" s="1" t="str">
        <f>IF('Survey Gizmo Raw Data'!AW36="","",'Survey Gizmo Raw Data'!AW36)</f>
        <v>primary care recognition</v>
      </c>
      <c r="AQ38" s="1" t="str">
        <f>'Survey Gizmo Raw Data'!AX36</f>
        <v>Yes</v>
      </c>
      <c r="AR38" s="1">
        <f>'Survey Gizmo Raw Data'!AY36</f>
        <v>0</v>
      </c>
      <c r="AS38" s="1" t="str">
        <f>'Survey Gizmo Raw Data'!AZ36</f>
        <v>10/01/2016</v>
      </c>
      <c r="AT38" s="1" t="str">
        <f>'Survey Gizmo Raw Data'!BA36</f>
        <v>09/30/2017</v>
      </c>
      <c r="AU38" s="1">
        <f>'Survey Gizmo Raw Data'!BB36</f>
        <v>59620</v>
      </c>
      <c r="AV38" s="1">
        <f>'Survey Gizmo Raw Data'!BC36</f>
        <v>66698</v>
      </c>
      <c r="AW38" s="3">
        <f t="shared" si="34"/>
        <v>0.89387987645806466</v>
      </c>
      <c r="AX38" s="1" t="str">
        <f>IF('Survey Gizmo Raw Data'!BE36="","Did not submit data for a second performance period.",'Survey Gizmo Raw Data'!BE36)</f>
        <v>10/01/2015</v>
      </c>
      <c r="AY38" s="1" t="str">
        <f>IF('Survey Gizmo Raw Data'!BF36="","Did not submit data for a second performance period.",'Survey Gizmo Raw Data'!BF36)</f>
        <v>09/30/2016</v>
      </c>
      <c r="AZ38" s="1">
        <f>IF('Survey Gizmo Raw Data'!BG36="","Did not submit data for a second performance period.",'Survey Gizmo Raw Data'!BG36)</f>
        <v>43686</v>
      </c>
      <c r="BA38" s="1">
        <f>IF('Survey Gizmo Raw Data'!BH36="","Did not submit data for a second performance period.",'Survey Gizmo Raw Data'!BH36)</f>
        <v>50942</v>
      </c>
      <c r="BB38" s="3">
        <f t="shared" si="35"/>
        <v>0.8575635035923207</v>
      </c>
      <c r="BC38" s="1" t="str">
        <f>IF('Survey Gizmo Raw Data'!BJ36="","Did not submit data for a third performance period.",'Survey Gizmo Raw Data'!BJ36)</f>
        <v>Did not submit data for a third performance period.</v>
      </c>
      <c r="BD38" s="1" t="str">
        <f>IF('Survey Gizmo Raw Data'!BK36="","Did not submit data for a third performance period.",'Survey Gizmo Raw Data'!BK36)</f>
        <v>Did not submit data for a third performance period.</v>
      </c>
      <c r="BE38" s="1" t="str">
        <f>IF('Survey Gizmo Raw Data'!BL36="","Did not submit data for a third performance period.",'Survey Gizmo Raw Data'!BL36)</f>
        <v>Did not submit data for a third performance period.</v>
      </c>
      <c r="BF38" s="1" t="str">
        <f>IF('Survey Gizmo Raw Data'!BM36="","Did not submit data for a third performance period.",'Survey Gizmo Raw Data'!BM36)</f>
        <v>Did not submit data for a third performance period.</v>
      </c>
      <c r="BG38" s="3" t="str">
        <f t="shared" si="36"/>
        <v>Did not submit data for a third performance period.</v>
      </c>
      <c r="BH38" s="3" t="str">
        <f t="shared" si="37"/>
        <v>Cory King (Cory.King@ohic.ri.gov)</v>
      </c>
      <c r="BI38" s="3" t="str">
        <f t="shared" si="38"/>
        <v>Cory King</v>
      </c>
      <c r="BJ38" s="1" t="str">
        <f>'Survey Gizmo Raw Data'!BN36</f>
        <v>Cory</v>
      </c>
      <c r="BK38" s="1" t="str">
        <f>'Survey Gizmo Raw Data'!BO36</f>
        <v>King</v>
      </c>
      <c r="BL38" s="1" t="str">
        <f>'Survey Gizmo Raw Data'!BP36</f>
        <v>Principal Policy Associate</v>
      </c>
      <c r="BM38" s="1" t="str">
        <f>'Survey Gizmo Raw Data'!BQ36</f>
        <v>Office of the Health Insurance Commissioner</v>
      </c>
      <c r="BN38" s="1" t="str">
        <f>'Survey Gizmo Raw Data'!BR36</f>
        <v>RI</v>
      </c>
      <c r="BO38" s="1" t="str">
        <f>'Survey Gizmo Raw Data'!BS36</f>
        <v>Cory.King@ohic.ri.gov</v>
      </c>
      <c r="BP38" s="1" t="str">
        <f>'Survey Gizmo Raw Data'!BT36</f>
        <v>401-462-9658</v>
      </c>
      <c r="BQ38" s="3" t="str">
        <f t="shared" si="26"/>
        <v>Policy contact is the same as the Technical Specifications contact</v>
      </c>
      <c r="BR38" s="3" t="str">
        <f t="shared" si="39"/>
        <v xml:space="preserve">  ()</v>
      </c>
      <c r="BS38" s="3" t="str">
        <f t="shared" si="40"/>
        <v xml:space="preserve"> </v>
      </c>
      <c r="BT38" s="1" t="str">
        <f>IF('Survey Gizmo Raw Data'!BU36="","",'Survey Gizmo Raw Data'!BU36)</f>
        <v/>
      </c>
      <c r="BU38" s="1" t="str">
        <f>IF('Survey Gizmo Raw Data'!BV36="","",'Survey Gizmo Raw Data'!BV36)</f>
        <v/>
      </c>
      <c r="BV38" s="1" t="str">
        <f>IF('Survey Gizmo Raw Data'!BW36="","",'Survey Gizmo Raw Data'!BW36)</f>
        <v/>
      </c>
      <c r="BW38" s="1" t="str">
        <f>IF('Survey Gizmo Raw Data'!BX36="","",'Survey Gizmo Raw Data'!BX36)</f>
        <v/>
      </c>
      <c r="BX38" s="1" t="str">
        <f>IF('Survey Gizmo Raw Data'!BY36="","",'Survey Gizmo Raw Data'!BY36)</f>
        <v/>
      </c>
      <c r="BY38" s="1" t="str">
        <f>IF('Survey Gizmo Raw Data'!BZ36="","",'Survey Gizmo Raw Data'!BZ36)</f>
        <v/>
      </c>
      <c r="BZ38" s="1" t="str">
        <f>IF('Survey Gizmo Raw Data'!CA36="","",'Survey Gizmo Raw Data'!CA36)</f>
        <v/>
      </c>
      <c r="CA38" s="1" t="str">
        <f>'Survey Gizmo Raw Data'!CB36</f>
        <v>Yes, it is okay to share with others.</v>
      </c>
      <c r="CB38" s="1">
        <f>'Survey Gizmo Raw Data'!CC36</f>
        <v>0</v>
      </c>
      <c r="CC38" s="1">
        <f>'Survey Gizmo Raw Data'!CD36</f>
        <v>0</v>
      </c>
    </row>
    <row r="39" spans="1:81" s="2" customFormat="1" ht="90" x14ac:dyDescent="0.25">
      <c r="A39" s="1">
        <f>'Survey Gizmo Raw Data'!A37</f>
        <v>115</v>
      </c>
      <c r="B39" s="1" t="str">
        <f>'Survey Gizmo Raw Data'!BR37</f>
        <v>CA</v>
      </c>
      <c r="C39" s="1" t="str">
        <f>'Survey Gizmo Raw Data'!BQ37</f>
        <v>Integrated Healthcare Association</v>
      </c>
      <c r="D39" s="1" t="str">
        <f>'Survey Gizmo Raw Data'!K37</f>
        <v>No</v>
      </c>
      <c r="E39" s="35" t="str">
        <f>IF('Survey Gizmo Raw Data'!L37="","No NQF Number",'Survey Gizmo Raw Data'!L37)</f>
        <v>No NQF Number</v>
      </c>
      <c r="F39" s="1" t="str">
        <f>'Survey Gizmo Raw Data'!J37</f>
        <v>Encounter Rate by Service Type</v>
      </c>
      <c r="G39" s="1" t="str">
        <f>'Survey Gizmo Raw Data'!M37</f>
        <v>Other</v>
      </c>
      <c r="H39" s="1" t="str">
        <f>'Survey Gizmo Raw Data'!O37</f>
        <v>IHA &amp; NCQA</v>
      </c>
      <c r="I39" s="1" t="str">
        <f>'Survey Gizmo Raw Data'!P37</f>
        <v>Claims data</v>
      </c>
      <c r="J39" s="1">
        <f>'Survey Gizmo Raw Data'!Q37</f>
        <v>0</v>
      </c>
      <c r="K39" s="1" t="str">
        <f t="shared" ref="K39:K40" si="41">M39&amp;" ("&amp;O39&amp;")"</f>
        <v>Not applicable - measure is homegrown (0)</v>
      </c>
      <c r="L39" s="1" t="str">
        <f t="shared" ref="L39:L40" si="42">M39&amp;" ("&amp;N39&amp;")"</f>
        <v>Not applicable - measure is homegrown (0)</v>
      </c>
      <c r="M39" s="1" t="str">
        <f>IF('Survey Gizmo Raw Data'!R37="No","No deviations from the measure steward",IF('Survey Gizmo Raw Data'!R37="Yes","Measure does deviate from the steward",'Survey Gizmo Raw Data'!R37))</f>
        <v>Not applicable - measure is homegrown</v>
      </c>
      <c r="N39" s="1">
        <f>'Survey Gizmo Raw Data'!S37</f>
        <v>0</v>
      </c>
      <c r="O39" s="1">
        <f>'Survey Gizmo Raw Data'!T37</f>
        <v>0</v>
      </c>
      <c r="P39" s="1" t="str">
        <f>IF('Survey Gizmo Raw Data'!U37="Yes",'Survey Gizmo Raw Data'!V37,'Survey Gizmo Raw Data'!W37)</f>
        <v>https://www.iha.org/our-work/accountability/value-based-p4p/measure-set</v>
      </c>
      <c r="Q39" s="1" t="str">
        <f>'Survey Gizmo Raw Data'!X37</f>
        <v>No</v>
      </c>
      <c r="R39" s="1">
        <f>'Survey Gizmo Raw Data'!Y37</f>
        <v>0</v>
      </c>
      <c r="S39" s="1">
        <f>'Survey Gizmo Raw Data'!Z37</f>
        <v>0</v>
      </c>
      <c r="T39" s="1">
        <f>'Survey Gizmo Raw Data'!AA37</f>
        <v>0</v>
      </c>
      <c r="U39" s="1">
        <f>'Survey Gizmo Raw Data'!AB37</f>
        <v>0</v>
      </c>
      <c r="V39" s="1" t="str">
        <f>IF('Survey Gizmo Raw Data'!AC37="","",'Survey Gizmo Raw Data'!AC37&amp;",")</f>
        <v>Medicaid,</v>
      </c>
      <c r="W39" s="1" t="str">
        <f>IF('Survey Gizmo Raw Data'!AD37="","",'Survey Gizmo Raw Data'!AD37&amp;",")</f>
        <v>Medicare,</v>
      </c>
      <c r="X39" s="1" t="str">
        <f>IF('Survey Gizmo Raw Data'!AE37="","",'Survey Gizmo Raw Data'!AE37)</f>
        <v>Commercial</v>
      </c>
      <c r="Y39" s="1" t="str">
        <f>IF('Survey Gizmo Raw Data'!AF37="","",'Survey Gizmo Raw Data'!AF37&amp;",")</f>
        <v/>
      </c>
      <c r="Z39" s="1" t="str">
        <f>IF('Survey Gizmo Raw Data'!AG37="","",'Survey Gizmo Raw Data'!AG37&amp;",")</f>
        <v/>
      </c>
      <c r="AA39" s="1" t="str">
        <f>'Survey Gizmo Raw Data'!AH37</f>
        <v>Aggregated rate for providers (e.g., primary care practices, hospitals)</v>
      </c>
      <c r="AB39" s="1">
        <f>'Survey Gizmo Raw Data'!AJ37</f>
        <v>0</v>
      </c>
      <c r="AC39" s="1" t="str">
        <f>IF(AA39="Aggregated rate for health plans",'Survey Gizmo Raw Data'!AK37,IF(AA39="Aggregated rate for ACOs",'Survey Gizmo Raw Data'!AM37,IF(AA39="Aggregated rate for providers (e.g., primary care practices, hospitals)",'Survey Gizmo Raw Data'!AO37,"")))</f>
        <v>Sub-population of providers</v>
      </c>
      <c r="AD39" s="1" t="str">
        <f t="shared" ref="AD39:AD40" si="43">IF(ISNUMBER(SEARCH("*sub-population*",AC39)),AC39&amp;" ("&amp;AE39&amp;")","")</f>
        <v>Sub-population of providers (Risk-bearing medical groups and IPAs)</v>
      </c>
      <c r="AE39" s="1" t="str">
        <f>IF(AC39="Sub-population of health plans",'Survey Gizmo Raw Data'!AL37,IF(AC39="Sub-population of ACOs",'Survey Gizmo Raw Data'!AN37,IF(AC39="Sub-population of providers",'Survey Gizmo Raw Data'!AP37,"")))</f>
        <v>Risk-bearing medical groups and IPAs</v>
      </c>
      <c r="AF39" s="1" t="str">
        <f>IF('Survey Gizmo Raw Data'!AQ37="","",'Survey Gizmo Raw Data'!AQ37&amp;",")</f>
        <v>Payment (financial incentive or disincentive),</v>
      </c>
      <c r="AG39" s="1" t="str">
        <f>IF('Survey Gizmo Raw Data'!AR37="","",'Survey Gizmo Raw Data'!AR37&amp;",")</f>
        <v/>
      </c>
      <c r="AH39" s="1" t="str">
        <f>IF('Survey Gizmo Raw Data'!AS37="","",'Survey Gizmo Raw Data'!AS37&amp;",")</f>
        <v/>
      </c>
      <c r="AI39" s="1" t="str">
        <f t="shared" ref="AI39:AI40" si="44">IF(AJ39=" (),","",AJ39)</f>
        <v/>
      </c>
      <c r="AJ39" s="1" t="str">
        <f t="shared" ref="AJ39:AJ40" si="45">AK39&amp;" ("&amp;AL39&amp;"),"</f>
        <v xml:space="preserve"> (),</v>
      </c>
      <c r="AK39" s="1" t="str">
        <f>IF('Survey Gizmo Raw Data'!AT37="","","Quality reporting")</f>
        <v/>
      </c>
      <c r="AL39" s="1" t="str">
        <f>IF('Survey Gizmo Raw Data'!AV37="","",'Survey Gizmo Raw Data'!AV37)</f>
        <v/>
      </c>
      <c r="AM39" s="1" t="str">
        <f t="shared" ref="AM39:AM40" si="46">IF(AN39=" ()","",AN39)</f>
        <v>Other (Check for data completeness)</v>
      </c>
      <c r="AN39" s="1" t="str">
        <f t="shared" ref="AN39:AN40" si="47">AO39&amp;" ("&amp;AP39&amp;")"</f>
        <v>Other (Check for data completeness)</v>
      </c>
      <c r="AO39" s="1" t="str">
        <f>IF('Survey Gizmo Raw Data'!AU37="","","Other")</f>
        <v>Other</v>
      </c>
      <c r="AP39" s="1" t="str">
        <f>IF('Survey Gizmo Raw Data'!AW37="","",'Survey Gizmo Raw Data'!AW37)</f>
        <v>Check for data completeness</v>
      </c>
      <c r="AQ39" s="1" t="str">
        <f>'Survey Gizmo Raw Data'!AX37</f>
        <v>Yes</v>
      </c>
      <c r="AR39" s="1">
        <f>'Survey Gizmo Raw Data'!AY37</f>
        <v>0</v>
      </c>
      <c r="AS39" s="1" t="str">
        <f>'Survey Gizmo Raw Data'!AZ37</f>
        <v>01/01/2017</v>
      </c>
      <c r="AT39" s="1" t="str">
        <f>'Survey Gizmo Raw Data'!BA37</f>
        <v>12/31/2017</v>
      </c>
      <c r="AU39" s="1">
        <f>'Survey Gizmo Raw Data'!BB37</f>
        <v>24007215</v>
      </c>
      <c r="AV39" s="1">
        <f>'Survey Gizmo Raw Data'!BC37</f>
        <v>3160650</v>
      </c>
      <c r="AW39" s="75">
        <f t="shared" ref="AW39:AW40" si="48">AU39/AV39</f>
        <v>7.5956575387973997</v>
      </c>
      <c r="AX39" s="1" t="str">
        <f>IF('Survey Gizmo Raw Data'!BE37="","Did not submit data for a second performance period.",'Survey Gizmo Raw Data'!BE37)</f>
        <v>Did not submit data for a second performance period.</v>
      </c>
      <c r="AY39" s="1" t="str">
        <f>IF('Survey Gizmo Raw Data'!BF37="","Did not submit data for a second performance period.",'Survey Gizmo Raw Data'!BF37)</f>
        <v>Did not submit data for a second performance period.</v>
      </c>
      <c r="AZ39" s="1" t="str">
        <f>IF('Survey Gizmo Raw Data'!BG37="","Did not submit data for a second performance period.",'Survey Gizmo Raw Data'!BG37)</f>
        <v>Did not submit data for a second performance period.</v>
      </c>
      <c r="BA39" s="1" t="str">
        <f>IF('Survey Gizmo Raw Data'!BH37="","Did not submit data for a second performance period.",'Survey Gizmo Raw Data'!BH37)</f>
        <v>Did not submit data for a second performance period.</v>
      </c>
      <c r="BB39" s="3" t="str">
        <f t="shared" ref="BB39:BB40" si="49">IF(BA39="Did not submit data for a second performance period.","Did not submit data for a second performance period.",AZ39/BA39)</f>
        <v>Did not submit data for a second performance period.</v>
      </c>
      <c r="BC39" s="1" t="str">
        <f>IF('Survey Gizmo Raw Data'!BJ37="","Did not submit data for a third performance period.",'Survey Gizmo Raw Data'!BJ37)</f>
        <v>Did not submit data for a third performance period.</v>
      </c>
      <c r="BD39" s="1" t="str">
        <f>IF('Survey Gizmo Raw Data'!BK37="","Did not submit data for a third performance period.",'Survey Gizmo Raw Data'!BK37)</f>
        <v>Did not submit data for a third performance period.</v>
      </c>
      <c r="BE39" s="1" t="str">
        <f>IF('Survey Gizmo Raw Data'!BL37="","Did not submit data for a third performance period.",'Survey Gizmo Raw Data'!BL37)</f>
        <v>Did not submit data for a third performance period.</v>
      </c>
      <c r="BF39" s="1" t="str">
        <f>IF('Survey Gizmo Raw Data'!BM37="","Did not submit data for a third performance period.",'Survey Gizmo Raw Data'!BM37)</f>
        <v>Did not submit data for a third performance period.</v>
      </c>
      <c r="BG39" s="3" t="str">
        <f t="shared" ref="BG39:BG40" si="50">IF(BF39="Did not submit data for a third performance period.","Did not submit data for a third performance period.",BE39/BF39)</f>
        <v>Did not submit data for a third performance period.</v>
      </c>
      <c r="BH39" s="3" t="str">
        <f t="shared" ref="BH39:BH40" si="51">BI39&amp;" ("&amp;BO39&amp;")"</f>
        <v>Jennifer Wong (jwong@iha.org)</v>
      </c>
      <c r="BI39" s="3" t="str">
        <f t="shared" ref="BI39:BI40" si="52">BJ39&amp;" "&amp;BK39</f>
        <v>Jennifer Wong</v>
      </c>
      <c r="BJ39" s="1" t="str">
        <f>'Survey Gizmo Raw Data'!BN37</f>
        <v>Jennifer</v>
      </c>
      <c r="BK39" s="1" t="str">
        <f>'Survey Gizmo Raw Data'!BO37</f>
        <v>Wong</v>
      </c>
      <c r="BL39" s="1" t="str">
        <f>'Survey Gizmo Raw Data'!BP37</f>
        <v>Project Manager</v>
      </c>
      <c r="BM39" s="1" t="str">
        <f>'Survey Gizmo Raw Data'!BQ37</f>
        <v>Integrated Healthcare Association</v>
      </c>
      <c r="BN39" s="1" t="str">
        <f>'Survey Gizmo Raw Data'!BR37</f>
        <v>CA</v>
      </c>
      <c r="BO39" s="1" t="str">
        <f>'Survey Gizmo Raw Data'!BS37</f>
        <v>jwong@iha.org</v>
      </c>
      <c r="BP39" s="1" t="str">
        <f>'Survey Gizmo Raw Data'!BT37</f>
        <v>(510)281-5609</v>
      </c>
      <c r="BQ39" s="3" t="str">
        <f t="shared" ref="BQ39:BQ40" si="53">IF(BR39="  ()","Policy contact is the same as the Technical Specifications contact",BR39)</f>
        <v>Lindsay Erickson (lerickson@iha.org)</v>
      </c>
      <c r="BR39" s="3" t="str">
        <f t="shared" ref="BR39:BR40" si="54">BS39&amp;" ("&amp;BY39&amp;")"</f>
        <v>Lindsay Erickson (lerickson@iha.org)</v>
      </c>
      <c r="BS39" s="3" t="str">
        <f t="shared" ref="BS39:BS40" si="55">BT39&amp;" "&amp;BU39</f>
        <v>Lindsay Erickson</v>
      </c>
      <c r="BT39" s="1" t="str">
        <f>IF('Survey Gizmo Raw Data'!BU37="","",'Survey Gizmo Raw Data'!BU37)</f>
        <v>Lindsay</v>
      </c>
      <c r="BU39" s="1" t="str">
        <f>IF('Survey Gizmo Raw Data'!BV37="","",'Survey Gizmo Raw Data'!BV37)</f>
        <v>Erickson</v>
      </c>
      <c r="BV39" s="1" t="str">
        <f>IF('Survey Gizmo Raw Data'!BW37="","",'Survey Gizmo Raw Data'!BW37)</f>
        <v>Director</v>
      </c>
      <c r="BW39" s="1" t="str">
        <f>IF('Survey Gizmo Raw Data'!BX37="","",'Survey Gizmo Raw Data'!BX37)</f>
        <v>Integrated Healthcare Association</v>
      </c>
      <c r="BX39" s="1" t="str">
        <f>IF('Survey Gizmo Raw Data'!BY37="","",'Survey Gizmo Raw Data'!BY37)</f>
        <v>CA</v>
      </c>
      <c r="BY39" s="1" t="str">
        <f>IF('Survey Gizmo Raw Data'!BZ37="","",'Survey Gizmo Raw Data'!BZ37)</f>
        <v>lerickson@iha.org</v>
      </c>
      <c r="BZ39" s="1">
        <f>IF('Survey Gizmo Raw Data'!CA37="","",'Survey Gizmo Raw Data'!CA37)</f>
        <v>5102815609</v>
      </c>
      <c r="CA39" s="1" t="str">
        <f>'Survey Gizmo Raw Data'!CB37</f>
        <v>Yes, it is okay to share with others.</v>
      </c>
      <c r="CB39" s="1">
        <f>'Survey Gizmo Raw Data'!CC37</f>
        <v>0</v>
      </c>
      <c r="CC39" s="1">
        <f>'Survey Gizmo Raw Data'!CD37</f>
        <v>0</v>
      </c>
    </row>
    <row r="40" spans="1:81" s="2" customFormat="1" ht="90" x14ac:dyDescent="0.25">
      <c r="A40" s="1">
        <f>'Survey Gizmo Raw Data'!A38</f>
        <v>116</v>
      </c>
      <c r="B40" s="1" t="str">
        <f>'Survey Gizmo Raw Data'!BR38</f>
        <v>CA</v>
      </c>
      <c r="C40" s="1" t="str">
        <f>'Survey Gizmo Raw Data'!BQ38</f>
        <v>Integrated Healthcare Association</v>
      </c>
      <c r="D40" s="1" t="str">
        <f>'Survey Gizmo Raw Data'!K38</f>
        <v>No</v>
      </c>
      <c r="E40" s="35" t="str">
        <f>IF('Survey Gizmo Raw Data'!L38="","No NQF Number",'Survey Gizmo Raw Data'!L38)</f>
        <v>No NQF Number</v>
      </c>
      <c r="F40" s="1" t="str">
        <f>'Survey Gizmo Raw Data'!J38</f>
        <v>Cervical Cancer Overscreening</v>
      </c>
      <c r="G40" s="1" t="str">
        <f>'Survey Gizmo Raw Data'!M38</f>
        <v>Other</v>
      </c>
      <c r="H40" s="1" t="str">
        <f>'Survey Gizmo Raw Data'!O38</f>
        <v>IHA &amp; NCQA</v>
      </c>
      <c r="I40" s="1" t="str">
        <f>'Survey Gizmo Raw Data'!P38</f>
        <v>Claims and clinical data</v>
      </c>
      <c r="J40" s="1">
        <f>'Survey Gizmo Raw Data'!Q38</f>
        <v>0</v>
      </c>
      <c r="K40" s="1" t="str">
        <f t="shared" si="41"/>
        <v>Not applicable - measure is homegrown (0)</v>
      </c>
      <c r="L40" s="1" t="str">
        <f t="shared" si="42"/>
        <v>Not applicable - measure is homegrown (0)</v>
      </c>
      <c r="M40" s="1" t="str">
        <f>IF('Survey Gizmo Raw Data'!R38="No","No deviations from the measure steward",IF('Survey Gizmo Raw Data'!R38="Yes","Measure does deviate from the steward",'Survey Gizmo Raw Data'!R38))</f>
        <v>Not applicable - measure is homegrown</v>
      </c>
      <c r="N40" s="1">
        <f>'Survey Gizmo Raw Data'!S38</f>
        <v>0</v>
      </c>
      <c r="O40" s="1">
        <f>'Survey Gizmo Raw Data'!T38</f>
        <v>0</v>
      </c>
      <c r="P40" s="1" t="str">
        <f>IF('Survey Gizmo Raw Data'!U38="Yes",'Survey Gizmo Raw Data'!V38,'Survey Gizmo Raw Data'!W38)</f>
        <v>https://www.iha.org/our-work/accountability/value-based-p4p/measure-set</v>
      </c>
      <c r="Q40" s="1" t="str">
        <f>'Survey Gizmo Raw Data'!X38</f>
        <v>No</v>
      </c>
      <c r="R40" s="1">
        <f>'Survey Gizmo Raw Data'!Y38</f>
        <v>0</v>
      </c>
      <c r="S40" s="1">
        <f>'Survey Gizmo Raw Data'!Z38</f>
        <v>0</v>
      </c>
      <c r="T40" s="1">
        <f>'Survey Gizmo Raw Data'!AA38</f>
        <v>0</v>
      </c>
      <c r="U40" s="1">
        <f>'Survey Gizmo Raw Data'!AB38</f>
        <v>0</v>
      </c>
      <c r="V40" s="1" t="str">
        <f>IF('Survey Gizmo Raw Data'!AC38="","",'Survey Gizmo Raw Data'!AC38&amp;",")</f>
        <v>Medicaid,</v>
      </c>
      <c r="W40" s="1" t="str">
        <f>IF('Survey Gizmo Raw Data'!AD38="","",'Survey Gizmo Raw Data'!AD38&amp;",")</f>
        <v/>
      </c>
      <c r="X40" s="1" t="str">
        <f>IF('Survey Gizmo Raw Data'!AE38="","",'Survey Gizmo Raw Data'!AE38)</f>
        <v>Commercial</v>
      </c>
      <c r="Y40" s="1" t="str">
        <f>IF('Survey Gizmo Raw Data'!AF38="","",'Survey Gizmo Raw Data'!AF38&amp;",")</f>
        <v/>
      </c>
      <c r="Z40" s="1" t="str">
        <f>IF('Survey Gizmo Raw Data'!AG38="","",'Survey Gizmo Raw Data'!AG38&amp;",")</f>
        <v/>
      </c>
      <c r="AA40" s="1" t="str">
        <f>'Survey Gizmo Raw Data'!AH38</f>
        <v>Aggregated rate for providers (e.g., primary care practices, hospitals)</v>
      </c>
      <c r="AB40" s="1">
        <f>'Survey Gizmo Raw Data'!AJ38</f>
        <v>0</v>
      </c>
      <c r="AC40" s="1" t="str">
        <f>IF(AA40="Aggregated rate for health plans",'Survey Gizmo Raw Data'!AK38,IF(AA40="Aggregated rate for ACOs",'Survey Gizmo Raw Data'!AM38,IF(AA40="Aggregated rate for providers (e.g., primary care practices, hospitals)",'Survey Gizmo Raw Data'!AO38,"")))</f>
        <v>Sub-population of providers</v>
      </c>
      <c r="AD40" s="1" t="str">
        <f t="shared" si="43"/>
        <v>Sub-population of providers (Risk-bearing medical groups and IPAs)</v>
      </c>
      <c r="AE40" s="1" t="str">
        <f>IF(AC40="Sub-population of health plans",'Survey Gizmo Raw Data'!AL38,IF(AC40="Sub-population of ACOs",'Survey Gizmo Raw Data'!AN38,IF(AC40="Sub-population of providers",'Survey Gizmo Raw Data'!AP38,"")))</f>
        <v>Risk-bearing medical groups and IPAs</v>
      </c>
      <c r="AF40" s="1" t="str">
        <f>IF('Survey Gizmo Raw Data'!AQ38="","",'Survey Gizmo Raw Data'!AQ38&amp;",")</f>
        <v>Payment (financial incentive or disincentive),</v>
      </c>
      <c r="AG40" s="1" t="str">
        <f>IF('Survey Gizmo Raw Data'!AR38="","",'Survey Gizmo Raw Data'!AR38&amp;",")</f>
        <v/>
      </c>
      <c r="AH40" s="1" t="str">
        <f>IF('Survey Gizmo Raw Data'!AS38="","",'Survey Gizmo Raw Data'!AS38&amp;",")</f>
        <v>Public reporting,</v>
      </c>
      <c r="AI40" s="1" t="str">
        <f t="shared" si="44"/>
        <v/>
      </c>
      <c r="AJ40" s="1" t="str">
        <f t="shared" si="45"/>
        <v xml:space="preserve"> (),</v>
      </c>
      <c r="AK40" s="1" t="str">
        <f>IF('Survey Gizmo Raw Data'!AT38="","","Quality reporting")</f>
        <v/>
      </c>
      <c r="AL40" s="1" t="str">
        <f>IF('Survey Gizmo Raw Data'!AV38="","",'Survey Gizmo Raw Data'!AV38)</f>
        <v/>
      </c>
      <c r="AM40" s="1" t="str">
        <f t="shared" si="46"/>
        <v>Other (Performance recognition awards)</v>
      </c>
      <c r="AN40" s="1" t="str">
        <f t="shared" si="47"/>
        <v>Other (Performance recognition awards)</v>
      </c>
      <c r="AO40" s="1" t="str">
        <f>IF('Survey Gizmo Raw Data'!AU38="","","Other")</f>
        <v>Other</v>
      </c>
      <c r="AP40" s="1" t="str">
        <f>IF('Survey Gizmo Raw Data'!AW38="","",'Survey Gizmo Raw Data'!AW38)</f>
        <v>Performance recognition awards</v>
      </c>
      <c r="AQ40" s="1" t="str">
        <f>'Survey Gizmo Raw Data'!AX38</f>
        <v>Yes</v>
      </c>
      <c r="AR40" s="1">
        <f>'Survey Gizmo Raw Data'!AY38</f>
        <v>0</v>
      </c>
      <c r="AS40" s="1" t="str">
        <f>'Survey Gizmo Raw Data'!AZ38</f>
        <v>01/01/2017</v>
      </c>
      <c r="AT40" s="1" t="str">
        <f>'Survey Gizmo Raw Data'!BA38</f>
        <v>12/31/2017</v>
      </c>
      <c r="AU40" s="1">
        <f>'Survey Gizmo Raw Data'!BB38</f>
        <v>332419</v>
      </c>
      <c r="AV40" s="1">
        <f>'Survey Gizmo Raw Data'!BC38</f>
        <v>1532508</v>
      </c>
      <c r="AW40" s="3">
        <f t="shared" si="48"/>
        <v>0.21691175510992439</v>
      </c>
      <c r="AX40" s="1" t="str">
        <f>IF('Survey Gizmo Raw Data'!BE38="","Did not submit data for a second performance period.",'Survey Gizmo Raw Data'!BE38)</f>
        <v>Did not submit data for a second performance period.</v>
      </c>
      <c r="AY40" s="1" t="str">
        <f>IF('Survey Gizmo Raw Data'!BF38="","Did not submit data for a second performance period.",'Survey Gizmo Raw Data'!BF38)</f>
        <v>Did not submit data for a second performance period.</v>
      </c>
      <c r="AZ40" s="1" t="str">
        <f>IF('Survey Gizmo Raw Data'!BG38="","Did not submit data for a second performance period.",'Survey Gizmo Raw Data'!BG38)</f>
        <v>Did not submit data for a second performance period.</v>
      </c>
      <c r="BA40" s="1" t="str">
        <f>IF('Survey Gizmo Raw Data'!BH38="","Did not submit data for a second performance period.",'Survey Gizmo Raw Data'!BH38)</f>
        <v>Did not submit data for a second performance period.</v>
      </c>
      <c r="BB40" s="3" t="str">
        <f t="shared" si="49"/>
        <v>Did not submit data for a second performance period.</v>
      </c>
      <c r="BC40" s="1" t="str">
        <f>IF('Survey Gizmo Raw Data'!BJ38="","Did not submit data for a third performance period.",'Survey Gizmo Raw Data'!BJ38)</f>
        <v>Did not submit data for a third performance period.</v>
      </c>
      <c r="BD40" s="1" t="str">
        <f>IF('Survey Gizmo Raw Data'!BK38="","Did not submit data for a third performance period.",'Survey Gizmo Raw Data'!BK38)</f>
        <v>Did not submit data for a third performance period.</v>
      </c>
      <c r="BE40" s="1" t="str">
        <f>IF('Survey Gizmo Raw Data'!BL38="","Did not submit data for a third performance period.",'Survey Gizmo Raw Data'!BL38)</f>
        <v>Did not submit data for a third performance period.</v>
      </c>
      <c r="BF40" s="1" t="str">
        <f>IF('Survey Gizmo Raw Data'!BM38="","Did not submit data for a third performance period.",'Survey Gizmo Raw Data'!BM38)</f>
        <v>Did not submit data for a third performance period.</v>
      </c>
      <c r="BG40" s="3" t="str">
        <f t="shared" si="50"/>
        <v>Did not submit data for a third performance period.</v>
      </c>
      <c r="BH40" s="3" t="str">
        <f t="shared" si="51"/>
        <v>Jennifer Wong (jwong@iha.org)</v>
      </c>
      <c r="BI40" s="3" t="str">
        <f t="shared" si="52"/>
        <v>Jennifer Wong</v>
      </c>
      <c r="BJ40" s="1" t="str">
        <f>'Survey Gizmo Raw Data'!BN38</f>
        <v>Jennifer</v>
      </c>
      <c r="BK40" s="1" t="str">
        <f>'Survey Gizmo Raw Data'!BO38</f>
        <v>Wong</v>
      </c>
      <c r="BL40" s="1" t="str">
        <f>'Survey Gizmo Raw Data'!BP38</f>
        <v>Project Manager</v>
      </c>
      <c r="BM40" s="1" t="str">
        <f>'Survey Gizmo Raw Data'!BQ38</f>
        <v>Integrated Healthcare Association</v>
      </c>
      <c r="BN40" s="1" t="str">
        <f>'Survey Gizmo Raw Data'!BR38</f>
        <v>CA</v>
      </c>
      <c r="BO40" s="1" t="str">
        <f>'Survey Gizmo Raw Data'!BS38</f>
        <v>jwong@iha.org</v>
      </c>
      <c r="BP40" s="1" t="str">
        <f>'Survey Gizmo Raw Data'!BT38</f>
        <v>(510)281-5617</v>
      </c>
      <c r="BQ40" s="3" t="str">
        <f t="shared" si="53"/>
        <v>Lindsay Erickson (lerickson@iha.org)</v>
      </c>
      <c r="BR40" s="3" t="str">
        <f t="shared" si="54"/>
        <v>Lindsay Erickson (lerickson@iha.org)</v>
      </c>
      <c r="BS40" s="3" t="str">
        <f t="shared" si="55"/>
        <v>Lindsay Erickson</v>
      </c>
      <c r="BT40" s="1" t="str">
        <f>IF('Survey Gizmo Raw Data'!BU38="","",'Survey Gizmo Raw Data'!BU38)</f>
        <v>Lindsay</v>
      </c>
      <c r="BU40" s="1" t="str">
        <f>IF('Survey Gizmo Raw Data'!BV38="","",'Survey Gizmo Raw Data'!BV38)</f>
        <v>Erickson</v>
      </c>
      <c r="BV40" s="1" t="str">
        <f>IF('Survey Gizmo Raw Data'!BW38="","",'Survey Gizmo Raw Data'!BW38)</f>
        <v>Director</v>
      </c>
      <c r="BW40" s="1" t="str">
        <f>IF('Survey Gizmo Raw Data'!BX38="","",'Survey Gizmo Raw Data'!BX38)</f>
        <v>Integrated Healthcare Association</v>
      </c>
      <c r="BX40" s="1" t="str">
        <f>IF('Survey Gizmo Raw Data'!BY38="","",'Survey Gizmo Raw Data'!BY38)</f>
        <v>CA</v>
      </c>
      <c r="BY40" s="1" t="str">
        <f>IF('Survey Gizmo Raw Data'!BZ38="","",'Survey Gizmo Raw Data'!BZ38)</f>
        <v>lerickson@iha.org</v>
      </c>
      <c r="BZ40" s="1" t="str">
        <f>IF('Survey Gizmo Raw Data'!CA38="","",'Survey Gizmo Raw Data'!CA38)</f>
        <v>(510) 281-5609</v>
      </c>
      <c r="CA40" s="1" t="str">
        <f>'Survey Gizmo Raw Data'!CB38</f>
        <v>Yes, it is okay to share with others.</v>
      </c>
      <c r="CB40" s="1">
        <f>'Survey Gizmo Raw Data'!CC38</f>
        <v>0</v>
      </c>
      <c r="CC40" s="1">
        <f>'Survey Gizmo Raw Data'!CD38</f>
        <v>0</v>
      </c>
    </row>
    <row r="41" spans="1:81" s="2" customFormat="1" ht="90" customHeight="1" x14ac:dyDescent="0.25">
      <c r="A41" s="1">
        <f>'Survey Gizmo Raw Data'!A39</f>
        <v>118</v>
      </c>
      <c r="B41" s="1" t="str">
        <f>'Survey Gizmo Raw Data'!BR39</f>
        <v>MN</v>
      </c>
      <c r="C41" s="1" t="str">
        <f>'Survey Gizmo Raw Data'!BQ39</f>
        <v>MN Community Measurement</v>
      </c>
      <c r="D41" s="1" t="str">
        <f>'Survey Gizmo Raw Data'!K39</f>
        <v>Yes</v>
      </c>
      <c r="E41" s="35">
        <f>IF('Survey Gizmo Raw Data'!L39="","No NQF Number",'Survey Gizmo Raw Data'!L39)</f>
        <v>729</v>
      </c>
      <c r="F41" s="1" t="str">
        <f>'Survey Gizmo Raw Data'!J39</f>
        <v>Optimal Diabetes Care</v>
      </c>
      <c r="G41" s="1" t="str">
        <f>'Survey Gizmo Raw Data'!M39</f>
        <v>Other</v>
      </c>
      <c r="H41" s="1" t="str">
        <f>'Survey Gizmo Raw Data'!O39</f>
        <v>MN Community Measurement</v>
      </c>
      <c r="I41" s="1" t="str">
        <f>'Survey Gizmo Raw Data'!P39</f>
        <v>Clinical data</v>
      </c>
      <c r="J41" s="1">
        <f>'Survey Gizmo Raw Data'!Q39</f>
        <v>0</v>
      </c>
      <c r="K41" s="1" t="str">
        <f t="shared" ref="K41" si="56">M41&amp;" ("&amp;O41&amp;")"</f>
        <v>No deviations from the measure steward (0)</v>
      </c>
      <c r="L41" s="1" t="str">
        <f t="shared" ref="L41" si="57">M41&amp;" ("&amp;N41&amp;")"</f>
        <v>No deviations from the measure steward (2018 report year (2017 dates of service))</v>
      </c>
      <c r="M41" s="1" t="str">
        <f>IF('Survey Gizmo Raw Data'!R39="No","No deviations from the measure steward",IF('Survey Gizmo Raw Data'!R39="Yes","Measure does deviate from the steward",'Survey Gizmo Raw Data'!R39))</f>
        <v>No deviations from the measure steward</v>
      </c>
      <c r="N41" s="1" t="str">
        <f>'Survey Gizmo Raw Data'!S39</f>
        <v>2018 report year (2017 dates of service)</v>
      </c>
      <c r="O41" s="1">
        <f>'Survey Gizmo Raw Data'!T39</f>
        <v>0</v>
      </c>
      <c r="P41" s="1">
        <f>IF('Survey Gizmo Raw Data'!U39="Yes",'Survey Gizmo Raw Data'!V39,'Survey Gizmo Raw Data'!W39)</f>
        <v>0</v>
      </c>
      <c r="Q41" s="1" t="str">
        <f>'Survey Gizmo Raw Data'!X39</f>
        <v>Yes</v>
      </c>
      <c r="R41" s="1" t="str">
        <f>'Survey Gizmo Raw Data'!Y39</f>
        <v>No</v>
      </c>
      <c r="S41" s="1">
        <f>'Survey Gizmo Raw Data'!Z39</f>
        <v>0</v>
      </c>
      <c r="T41" s="1" t="str">
        <f>'Survey Gizmo Raw Data'!AA39</f>
        <v>Other</v>
      </c>
      <c r="U41" s="1" t="str">
        <f>'Survey Gizmo Raw Data'!AB39</f>
        <v>Age, type of diabetes, insurance product, deprivation index</v>
      </c>
      <c r="V41" s="1" t="str">
        <f>IF('Survey Gizmo Raw Data'!AC39="","",'Survey Gizmo Raw Data'!AC39&amp;",")</f>
        <v>Medicaid,</v>
      </c>
      <c r="W41" s="1" t="str">
        <f>IF('Survey Gizmo Raw Data'!AD39="","",'Survey Gizmo Raw Data'!AD39&amp;",")</f>
        <v>Medicare,</v>
      </c>
      <c r="X41" s="1" t="str">
        <f>IF('Survey Gizmo Raw Data'!AE39="","",'Survey Gizmo Raw Data'!AE39&amp;",")</f>
        <v>Commercial,</v>
      </c>
      <c r="Y41" s="1" t="str">
        <f>IF('Survey Gizmo Raw Data'!AF39="","",'Survey Gizmo Raw Data'!AF39&amp;",")</f>
        <v>Dual Medicaid/ Medicare,</v>
      </c>
      <c r="Z41" s="1" t="str">
        <f>IF('Survey Gizmo Raw Data'!AG39="","",'Survey Gizmo Raw Data'!AG39)</f>
        <v>Other</v>
      </c>
      <c r="AA41" s="1" t="str">
        <f>'Survey Gizmo Raw Data'!AH39</f>
        <v>State</v>
      </c>
      <c r="AB41" s="1">
        <f>'Survey Gizmo Raw Data'!AJ39</f>
        <v>0</v>
      </c>
      <c r="AC41" s="1" t="str">
        <f>IF(AA41="Aggregated rate for health plans",'Survey Gizmo Raw Data'!AK39,IF(AA41="Aggregated rate for ACOs",'Survey Gizmo Raw Data'!AM39,IF(AA41="Aggregated rate for providers (e.g., primary care practices, hospitals)",'Survey Gizmo Raw Data'!AO39,"")))</f>
        <v/>
      </c>
      <c r="AD41" s="1" t="str">
        <f t="shared" ref="AD41" si="58">IF(ISNUMBER(SEARCH("*sub-population*",AC41)),AC41&amp;" ("&amp;AE41&amp;")","")</f>
        <v/>
      </c>
      <c r="AE41" s="1" t="str">
        <f>IF(AC41="Sub-population of health plans",'Survey Gizmo Raw Data'!AL39,IF(AC41="Sub-population of ACOs",'Survey Gizmo Raw Data'!AN39,IF(AC41="Sub-population of providers",'Survey Gizmo Raw Data'!AP39,"")))</f>
        <v/>
      </c>
      <c r="AF41" s="1" t="str">
        <f>IF('Survey Gizmo Raw Data'!AQ39="","",'Survey Gizmo Raw Data'!AQ39&amp;",")</f>
        <v>Payment (financial incentive or disincentive),</v>
      </c>
      <c r="AG41" s="1" t="str">
        <f>IF('Survey Gizmo Raw Data'!AR39="","",'Survey Gizmo Raw Data'!AR39&amp;",")</f>
        <v>Contractual performance monitoring without financial implications,</v>
      </c>
      <c r="AH41" s="1" t="str">
        <f>IF('Survey Gizmo Raw Data'!AS39="","",'Survey Gizmo Raw Data'!AS39&amp;",")</f>
        <v>Public reporting,</v>
      </c>
      <c r="AI41" s="1" t="str">
        <f t="shared" ref="AI41" si="59">IF(AJ41=" (),","",AJ41)</f>
        <v>Quality reporting (Medical groups use results to improve rates)</v>
      </c>
      <c r="AJ41" s="1" t="str">
        <f t="shared" ref="AJ41:AJ52" si="60">AK41&amp;" ("&amp;AL41&amp;")"</f>
        <v>Quality reporting (Medical groups use results to improve rates)</v>
      </c>
      <c r="AK41" s="1" t="str">
        <f>IF('Survey Gizmo Raw Data'!AT39="","","Quality reporting")</f>
        <v>Quality reporting</v>
      </c>
      <c r="AL41" s="1" t="str">
        <f>IF('Survey Gizmo Raw Data'!AV39="","",'Survey Gizmo Raw Data'!AV39)</f>
        <v>Medical groups use results to improve rates</v>
      </c>
      <c r="AM41" s="1" t="str">
        <f t="shared" ref="AM41" si="61">IF(AN41=" ()","",AN41)</f>
        <v/>
      </c>
      <c r="AN41" s="1" t="str">
        <f t="shared" ref="AN41" si="62">AO41&amp;" ("&amp;AP41&amp;")"</f>
        <v xml:space="preserve"> ()</v>
      </c>
      <c r="AO41" s="1" t="str">
        <f>IF('Survey Gizmo Raw Data'!AU39="","","Other")</f>
        <v/>
      </c>
      <c r="AP41" s="1" t="str">
        <f>IF('Survey Gizmo Raw Data'!AW39="","",'Survey Gizmo Raw Data'!AW39)</f>
        <v/>
      </c>
      <c r="AQ41" s="1" t="str">
        <f>'Survey Gizmo Raw Data'!AX39</f>
        <v>Yes</v>
      </c>
      <c r="AR41" s="1">
        <f>'Survey Gizmo Raw Data'!AY39</f>
        <v>0</v>
      </c>
      <c r="AS41" s="1" t="str">
        <f>'Survey Gizmo Raw Data'!AZ39</f>
        <v>01/01/2017</v>
      </c>
      <c r="AT41" s="1" t="str">
        <f>'Survey Gizmo Raw Data'!BA39</f>
        <v>12/31/2017</v>
      </c>
      <c r="AU41" s="1">
        <f>'Survey Gizmo Raw Data'!BB39</f>
        <v>137985</v>
      </c>
      <c r="AV41" s="1">
        <f>'Survey Gizmo Raw Data'!BC39</f>
        <v>307158</v>
      </c>
      <c r="AW41" s="3">
        <f t="shared" ref="AW41" si="63">AU41/AV41</f>
        <v>0.44923134022229599</v>
      </c>
      <c r="AX41" s="1" t="str">
        <f>IF('Survey Gizmo Raw Data'!BE39="","Did not submit data for a second performance period.",'Survey Gizmo Raw Data'!BE39)</f>
        <v>01/01/2016</v>
      </c>
      <c r="AY41" s="1" t="str">
        <f>IF('Survey Gizmo Raw Data'!BF39="","Did not submit data for a second performance period.",'Survey Gizmo Raw Data'!BF39)</f>
        <v>12/31/2016</v>
      </c>
      <c r="AZ41" s="1">
        <f>IF('Survey Gizmo Raw Data'!BG39="","Did not submit data for a second performance period.",'Survey Gizmo Raw Data'!BG39)</f>
        <v>132106</v>
      </c>
      <c r="BA41" s="1">
        <f>IF('Survey Gizmo Raw Data'!BH39="","Did not submit data for a second performance period.",'Survey Gizmo Raw Data'!BH39)</f>
        <v>295049</v>
      </c>
      <c r="BB41" s="3">
        <f t="shared" ref="BB41" si="64">IF(BA41="Did not submit data for a second performance period.","Did not submit data for a second performance period.",AZ41/BA41)</f>
        <v>0.44774257835139247</v>
      </c>
      <c r="BC41" s="1" t="str">
        <f>IF('Survey Gizmo Raw Data'!BJ39="","Did not submit data for a third performance period.",'Survey Gizmo Raw Data'!BJ39)</f>
        <v>Did not submit data for a third performance period.</v>
      </c>
      <c r="BD41" s="1" t="str">
        <f>IF('Survey Gizmo Raw Data'!BK39="","Did not submit data for a third performance period.",'Survey Gizmo Raw Data'!BK39)</f>
        <v>Did not submit data for a third performance period.</v>
      </c>
      <c r="BE41" s="1" t="str">
        <f>IF('Survey Gizmo Raw Data'!BL39="","Did not submit data for a third performance period.",'Survey Gizmo Raw Data'!BL39)</f>
        <v>Did not submit data for a third performance period.</v>
      </c>
      <c r="BF41" s="1" t="str">
        <f>IF('Survey Gizmo Raw Data'!BM39="","Did not submit data for a third performance period.",'Survey Gizmo Raw Data'!BM39)</f>
        <v>Did not submit data for a third performance period.</v>
      </c>
      <c r="BG41" s="3" t="str">
        <f t="shared" ref="BG41" si="65">IF(BF41="Did not submit data for a third performance period.","Did not submit data for a third performance period.",BE41/BF41)</f>
        <v>Did not submit data for a third performance period.</v>
      </c>
      <c r="BH41" s="3" t="str">
        <f t="shared" ref="BH41" si="66">BI41&amp;" ("&amp;BO41&amp;")"</f>
        <v>Jess Amo (amo@mncm.org)</v>
      </c>
      <c r="BI41" s="3" t="str">
        <f t="shared" ref="BI41" si="67">BJ41&amp;" "&amp;BK41</f>
        <v>Jess Amo</v>
      </c>
      <c r="BJ41" s="1" t="str">
        <f>'Survey Gizmo Raw Data'!BN39</f>
        <v>Jess</v>
      </c>
      <c r="BK41" s="1" t="str">
        <f>'Survey Gizmo Raw Data'!BO39</f>
        <v>Amo</v>
      </c>
      <c r="BL41" s="1" t="str">
        <f>'Survey Gizmo Raw Data'!BP39</f>
        <v>Measure Development Specialist</v>
      </c>
      <c r="BM41" s="1" t="str">
        <f>'Survey Gizmo Raw Data'!BQ39</f>
        <v>MN Community Measurement</v>
      </c>
      <c r="BN41" s="1" t="str">
        <f>'Survey Gizmo Raw Data'!BR39</f>
        <v>MN</v>
      </c>
      <c r="BO41" s="1" t="str">
        <f>'Survey Gizmo Raw Data'!BS39</f>
        <v>amo@mncm.org</v>
      </c>
      <c r="BP41" s="1">
        <f>'Survey Gizmo Raw Data'!BT39</f>
        <v>6124544825</v>
      </c>
      <c r="BQ41" s="3" t="str">
        <f t="shared" ref="BQ41" si="68">IF(BR41="  ()","Policy contact is the same as the Technical Specifications contact",BR41)</f>
        <v>Anne Snowden (snowden@mncm.org)</v>
      </c>
      <c r="BR41" s="3" t="str">
        <f t="shared" ref="BR41" si="69">BS41&amp;" ("&amp;BY41&amp;")"</f>
        <v>Anne Snowden (snowden@mncm.org)</v>
      </c>
      <c r="BS41" s="3" t="str">
        <f t="shared" ref="BS41" si="70">BT41&amp;" "&amp;BU41</f>
        <v>Anne Snowden</v>
      </c>
      <c r="BT41" s="1" t="str">
        <f>IF('Survey Gizmo Raw Data'!BU39="","",'Survey Gizmo Raw Data'!BU39)</f>
        <v>Anne</v>
      </c>
      <c r="BU41" s="1" t="str">
        <f>IF('Survey Gizmo Raw Data'!BV39="","",'Survey Gizmo Raw Data'!BV39)</f>
        <v>Snowden</v>
      </c>
      <c r="BV41" s="1" t="str">
        <f>IF('Survey Gizmo Raw Data'!BW39="","",'Survey Gizmo Raw Data'!BW39)</f>
        <v>Director of Performance Measurement and Reporting</v>
      </c>
      <c r="BW41" s="1" t="str">
        <f>IF('Survey Gizmo Raw Data'!BX39="","",'Survey Gizmo Raw Data'!BX39)</f>
        <v>MN Community Measurement</v>
      </c>
      <c r="BX41" s="1" t="str">
        <f>IF('Survey Gizmo Raw Data'!BY39="","",'Survey Gizmo Raw Data'!BY39)</f>
        <v>MN</v>
      </c>
      <c r="BY41" s="1" t="str">
        <f>IF('Survey Gizmo Raw Data'!BZ39="","",'Survey Gizmo Raw Data'!BZ39)</f>
        <v>snowden@mncm.org</v>
      </c>
      <c r="BZ41" s="1" t="str">
        <f>IF('Survey Gizmo Raw Data'!CA39="","",'Survey Gizmo Raw Data'!CA39)</f>
        <v>612-454-4811</v>
      </c>
      <c r="CA41" s="1" t="str">
        <f>'Survey Gizmo Raw Data'!CB39</f>
        <v>Yes, it is okay to share with others.</v>
      </c>
      <c r="CB41" s="1">
        <f>'Survey Gizmo Raw Data'!CC39</f>
        <v>0</v>
      </c>
      <c r="CC41" s="1" t="str">
        <f>'Survey Gizmo Raw Data'!CD39</f>
        <v>Note: Changes to the measure denominator definitions in the 2017 report year (2016 dates of service) resulted in significant expansion of the measure population for the diabetes measure. This change may have contributed to the change in statewide rates for these measures compared to the 2016 report year (2015 dates of service).   What is the definition of performance year? Is it dates of service?  What is the definition of a release year for the measure specifications? Does this reference  the year the specs were posted or the report year that the specs represent?</v>
      </c>
    </row>
    <row r="42" spans="1:81" s="2" customFormat="1" ht="90" customHeight="1" x14ac:dyDescent="0.25">
      <c r="A42" s="1">
        <f>'Survey Gizmo Raw Data'!A40</f>
        <v>120</v>
      </c>
      <c r="B42" s="1" t="str">
        <f>'Survey Gizmo Raw Data'!BR40</f>
        <v>MN</v>
      </c>
      <c r="C42" s="1" t="str">
        <f>'Survey Gizmo Raw Data'!BQ40</f>
        <v>MN Community Measurement</v>
      </c>
      <c r="D42" s="1" t="str">
        <f>'Survey Gizmo Raw Data'!K40</f>
        <v>Yes</v>
      </c>
      <c r="E42" s="35">
        <f>IF('Survey Gizmo Raw Data'!L40="","No NQF Number",'Survey Gizmo Raw Data'!L40)</f>
        <v>76</v>
      </c>
      <c r="F42" s="1" t="str">
        <f>'Survey Gizmo Raw Data'!J40</f>
        <v>Optimal Vascular Care</v>
      </c>
      <c r="G42" s="1" t="str">
        <f>'Survey Gizmo Raw Data'!M40</f>
        <v>Other</v>
      </c>
      <c r="H42" s="1" t="str">
        <f>'Survey Gizmo Raw Data'!O40</f>
        <v>MN Community Measurement</v>
      </c>
      <c r="I42" s="1" t="str">
        <f>'Survey Gizmo Raw Data'!P40</f>
        <v>Clinical data</v>
      </c>
      <c r="J42" s="1">
        <f>'Survey Gizmo Raw Data'!Q40</f>
        <v>0</v>
      </c>
      <c r="K42" s="1" t="str">
        <f t="shared" ref="K42" si="71">M42&amp;" ("&amp;O42&amp;")"</f>
        <v>No deviations from the measure steward (0)</v>
      </c>
      <c r="L42" s="1" t="str">
        <f t="shared" ref="L42" si="72">M42&amp;" ("&amp;N42&amp;")"</f>
        <v>No deviations from the measure steward (2018 report year (2017 dates of service))</v>
      </c>
      <c r="M42" s="1" t="str">
        <f>IF('Survey Gizmo Raw Data'!R40="No","No deviations from the measure steward",IF('Survey Gizmo Raw Data'!R40="Yes","Measure does deviate from the steward",'Survey Gizmo Raw Data'!R40))</f>
        <v>No deviations from the measure steward</v>
      </c>
      <c r="N42" s="1" t="str">
        <f>'Survey Gizmo Raw Data'!S40</f>
        <v>2018 report year (2017 dates of service)</v>
      </c>
      <c r="O42" s="1">
        <f>'Survey Gizmo Raw Data'!T40</f>
        <v>0</v>
      </c>
      <c r="P42" s="1">
        <f>IF('Survey Gizmo Raw Data'!U40="Yes",'Survey Gizmo Raw Data'!V40,'Survey Gizmo Raw Data'!W40)</f>
        <v>0</v>
      </c>
      <c r="Q42" s="1" t="str">
        <f>'Survey Gizmo Raw Data'!X40</f>
        <v>Yes</v>
      </c>
      <c r="R42" s="1" t="str">
        <f>'Survey Gizmo Raw Data'!Y40</f>
        <v>No</v>
      </c>
      <c r="S42" s="1">
        <f>'Survey Gizmo Raw Data'!Z40</f>
        <v>0</v>
      </c>
      <c r="T42" s="1" t="str">
        <f>'Survey Gizmo Raw Data'!AA40</f>
        <v>Other</v>
      </c>
      <c r="U42" s="1" t="str">
        <f>'Survey Gizmo Raw Data'!AB40</f>
        <v>Age, insurance product, deprivation index</v>
      </c>
      <c r="V42" s="1" t="str">
        <f>IF('Survey Gizmo Raw Data'!AC40="","",'Survey Gizmo Raw Data'!AC40&amp;",")</f>
        <v>Medicaid,</v>
      </c>
      <c r="W42" s="1" t="str">
        <f>IF('Survey Gizmo Raw Data'!AD40="","",'Survey Gizmo Raw Data'!AD40&amp;",")</f>
        <v>Medicare,</v>
      </c>
      <c r="X42" s="1" t="str">
        <f>IF('Survey Gizmo Raw Data'!AE40="","",'Survey Gizmo Raw Data'!AE40&amp;",")</f>
        <v>Commercial,</v>
      </c>
      <c r="Y42" s="1" t="str">
        <f>IF('Survey Gizmo Raw Data'!AF40="","",'Survey Gizmo Raw Data'!AF40&amp;",")</f>
        <v>Dual Medicaid/ Medicare,</v>
      </c>
      <c r="Z42" s="1" t="str">
        <f>IF('Survey Gizmo Raw Data'!AG40="","",'Survey Gizmo Raw Data'!AG40)</f>
        <v>Other</v>
      </c>
      <c r="AA42" s="1" t="str">
        <f>'Survey Gizmo Raw Data'!AH40</f>
        <v>State</v>
      </c>
      <c r="AB42" s="1">
        <f>'Survey Gizmo Raw Data'!AJ40</f>
        <v>0</v>
      </c>
      <c r="AC42" s="1" t="str">
        <f>IF(AA42="Aggregated rate for health plans",'Survey Gizmo Raw Data'!AK40,IF(AA42="Aggregated rate for ACOs",'Survey Gizmo Raw Data'!AM40,IF(AA42="Aggregated rate for providers (e.g., primary care practices, hospitals)",'Survey Gizmo Raw Data'!AO40,"")))</f>
        <v/>
      </c>
      <c r="AD42" s="1" t="str">
        <f t="shared" ref="AD42" si="73">IF(ISNUMBER(SEARCH("*sub-population*",AC42)),AC42&amp;" ("&amp;AE42&amp;")","")</f>
        <v/>
      </c>
      <c r="AE42" s="1" t="str">
        <f>IF(AC42="Sub-population of health plans",'Survey Gizmo Raw Data'!AL40,IF(AC42="Sub-population of ACOs",'Survey Gizmo Raw Data'!AN40,IF(AC42="Sub-population of providers",'Survey Gizmo Raw Data'!AP40,"")))</f>
        <v/>
      </c>
      <c r="AF42" s="1" t="str">
        <f>IF('Survey Gizmo Raw Data'!AQ40="","",'Survey Gizmo Raw Data'!AQ40&amp;",")</f>
        <v>Payment (financial incentive or disincentive),</v>
      </c>
      <c r="AG42" s="1" t="str">
        <f>IF('Survey Gizmo Raw Data'!AR40="","",'Survey Gizmo Raw Data'!AR40&amp;",")</f>
        <v>Contractual performance monitoring without financial implications,</v>
      </c>
      <c r="AH42" s="1" t="str">
        <f>IF('Survey Gizmo Raw Data'!AS40="","",'Survey Gizmo Raw Data'!AS40&amp;",")</f>
        <v>Public reporting,</v>
      </c>
      <c r="AI42" s="1" t="str">
        <f t="shared" ref="AI42" si="74">IF(AJ42=" (),","",AJ42)</f>
        <v>Quality reporting (Medical groups use results to improve rates)</v>
      </c>
      <c r="AJ42" s="1" t="str">
        <f t="shared" si="60"/>
        <v>Quality reporting (Medical groups use results to improve rates)</v>
      </c>
      <c r="AK42" s="1" t="str">
        <f>IF('Survey Gizmo Raw Data'!AT40="","","Quality reporting")</f>
        <v>Quality reporting</v>
      </c>
      <c r="AL42" s="1" t="str">
        <f>IF('Survey Gizmo Raw Data'!AV40="","",'Survey Gizmo Raw Data'!AV40)</f>
        <v>Medical groups use results to improve rates</v>
      </c>
      <c r="AM42" s="1" t="str">
        <f t="shared" ref="AM42" si="75">IF(AN42=" ()","",AN42)</f>
        <v/>
      </c>
      <c r="AN42" s="1" t="str">
        <f t="shared" ref="AN42" si="76">AO42&amp;" ("&amp;AP42&amp;")"</f>
        <v xml:space="preserve"> ()</v>
      </c>
      <c r="AO42" s="1" t="str">
        <f>IF('Survey Gizmo Raw Data'!AU40="","","Other")</f>
        <v/>
      </c>
      <c r="AP42" s="1" t="str">
        <f>IF('Survey Gizmo Raw Data'!AW40="","",'Survey Gizmo Raw Data'!AW40)</f>
        <v/>
      </c>
      <c r="AQ42" s="1" t="str">
        <f>'Survey Gizmo Raw Data'!AX40</f>
        <v>Yes</v>
      </c>
      <c r="AR42" s="1">
        <f>'Survey Gizmo Raw Data'!AY40</f>
        <v>0</v>
      </c>
      <c r="AS42" s="1" t="str">
        <f>'Survey Gizmo Raw Data'!AZ40</f>
        <v>01/01/2017</v>
      </c>
      <c r="AT42" s="1" t="str">
        <f>'Survey Gizmo Raw Data'!BA40</f>
        <v>12/31/2017</v>
      </c>
      <c r="AU42" s="1">
        <f>'Survey Gizmo Raw Data'!BB40</f>
        <v>109434</v>
      </c>
      <c r="AV42" s="1">
        <f>'Survey Gizmo Raw Data'!BC40</f>
        <v>177822</v>
      </c>
      <c r="AW42" s="3">
        <f t="shared" ref="AW42" si="77">AU42/AV42</f>
        <v>0.61541316597496376</v>
      </c>
      <c r="AX42" s="1" t="str">
        <f>IF('Survey Gizmo Raw Data'!BE40="","Did not submit data for a second performance period.",'Survey Gizmo Raw Data'!BE40)</f>
        <v>01/01/2016</v>
      </c>
      <c r="AY42" s="1" t="str">
        <f>IF('Survey Gizmo Raw Data'!BF40="","Did not submit data for a second performance period.",'Survey Gizmo Raw Data'!BF40)</f>
        <v>12/31/2016</v>
      </c>
      <c r="AZ42" s="1">
        <f>IF('Survey Gizmo Raw Data'!BG40="","Did not submit data for a second performance period.",'Survey Gizmo Raw Data'!BG40)</f>
        <v>115190</v>
      </c>
      <c r="BA42" s="1">
        <f>IF('Survey Gizmo Raw Data'!BH40="","Did not submit data for a second performance period.",'Survey Gizmo Raw Data'!BH40)</f>
        <v>186913</v>
      </c>
      <c r="BB42" s="3">
        <f t="shared" ref="BB42" si="78">IF(BA42="Did not submit data for a second performance period.","Did not submit data for a second performance period.",AZ42/BA42)</f>
        <v>0.61627602146453164</v>
      </c>
      <c r="BC42" s="1" t="str">
        <f>IF('Survey Gizmo Raw Data'!BJ40="","Did not submit data for a third performance period.",'Survey Gizmo Raw Data'!BJ40)</f>
        <v>Did not submit data for a third performance period.</v>
      </c>
      <c r="BD42" s="1" t="str">
        <f>IF('Survey Gizmo Raw Data'!BK40="","Did not submit data for a third performance period.",'Survey Gizmo Raw Data'!BK40)</f>
        <v>Did not submit data for a third performance period.</v>
      </c>
      <c r="BE42" s="1" t="str">
        <f>IF('Survey Gizmo Raw Data'!BL40="","Did not submit data for a third performance period.",'Survey Gizmo Raw Data'!BL40)</f>
        <v>Did not submit data for a third performance period.</v>
      </c>
      <c r="BF42" s="1" t="str">
        <f>IF('Survey Gizmo Raw Data'!BM40="","Did not submit data for a third performance period.",'Survey Gizmo Raw Data'!BM40)</f>
        <v>Did not submit data for a third performance period.</v>
      </c>
      <c r="BG42" s="3" t="str">
        <f t="shared" ref="BG42" si="79">IF(BF42="Did not submit data for a third performance period.","Did not submit data for a third performance period.",BE42/BF42)</f>
        <v>Did not submit data for a third performance period.</v>
      </c>
      <c r="BH42" s="3" t="str">
        <f t="shared" ref="BH42" si="80">BI42&amp;" ("&amp;BO42&amp;")"</f>
        <v>Jess Amo (amo@mncm.org)</v>
      </c>
      <c r="BI42" s="3" t="str">
        <f t="shared" ref="BI42" si="81">BJ42&amp;" "&amp;BK42</f>
        <v>Jess Amo</v>
      </c>
      <c r="BJ42" s="1" t="str">
        <f>'Survey Gizmo Raw Data'!BN40</f>
        <v>Jess</v>
      </c>
      <c r="BK42" s="1" t="str">
        <f>'Survey Gizmo Raw Data'!BO40</f>
        <v>Amo</v>
      </c>
      <c r="BL42" s="1" t="str">
        <f>'Survey Gizmo Raw Data'!BP40</f>
        <v>Measure Development Specialist</v>
      </c>
      <c r="BM42" s="1" t="str">
        <f>'Survey Gizmo Raw Data'!BQ40</f>
        <v>MN Community Measurement</v>
      </c>
      <c r="BN42" s="1" t="str">
        <f>'Survey Gizmo Raw Data'!BR40</f>
        <v>MN</v>
      </c>
      <c r="BO42" s="1" t="str">
        <f>'Survey Gizmo Raw Data'!BS40</f>
        <v>amo@mncm.org</v>
      </c>
      <c r="BP42" s="1">
        <f>'Survey Gizmo Raw Data'!BT40</f>
        <v>6514544825</v>
      </c>
      <c r="BQ42" s="3" t="str">
        <f t="shared" ref="BQ42" si="82">IF(BR42="  ()","Policy contact is the same as the Technical Specifications contact",BR42)</f>
        <v>Anne Snowden (snowden@mncm.org)</v>
      </c>
      <c r="BR42" s="3" t="str">
        <f t="shared" ref="BR42" si="83">BS42&amp;" ("&amp;BY42&amp;")"</f>
        <v>Anne Snowden (snowden@mncm.org)</v>
      </c>
      <c r="BS42" s="3" t="str">
        <f t="shared" ref="BS42" si="84">BT42&amp;" "&amp;BU42</f>
        <v>Anne Snowden</v>
      </c>
      <c r="BT42" s="1" t="str">
        <f>IF('Survey Gizmo Raw Data'!BU40="","",'Survey Gizmo Raw Data'!BU40)</f>
        <v>Anne</v>
      </c>
      <c r="BU42" s="1" t="str">
        <f>IF('Survey Gizmo Raw Data'!BV40="","",'Survey Gizmo Raw Data'!BV40)</f>
        <v>Snowden</v>
      </c>
      <c r="BV42" s="1" t="str">
        <f>IF('Survey Gizmo Raw Data'!BW40="","",'Survey Gizmo Raw Data'!BW40)</f>
        <v>Director of Performance Measurement and Reporting</v>
      </c>
      <c r="BW42" s="1" t="str">
        <f>IF('Survey Gizmo Raw Data'!BX40="","",'Survey Gizmo Raw Data'!BX40)</f>
        <v>MN Community Measurement</v>
      </c>
      <c r="BX42" s="1" t="str">
        <f>IF('Survey Gizmo Raw Data'!BY40="","",'Survey Gizmo Raw Data'!BY40)</f>
        <v>MN</v>
      </c>
      <c r="BY42" s="1" t="str">
        <f>IF('Survey Gizmo Raw Data'!BZ40="","",'Survey Gizmo Raw Data'!BZ40)</f>
        <v>snowden@mncm.org</v>
      </c>
      <c r="BZ42" s="1">
        <f>IF('Survey Gizmo Raw Data'!CA40="","",'Survey Gizmo Raw Data'!CA40)</f>
        <v>6124544811</v>
      </c>
      <c r="CA42" s="1" t="str">
        <f>'Survey Gizmo Raw Data'!CB40</f>
        <v>Yes, it is okay to share with others.</v>
      </c>
      <c r="CB42" s="1">
        <f>'Survey Gizmo Raw Data'!CC40</f>
        <v>0</v>
      </c>
      <c r="CC42" s="1" t="str">
        <f>'Survey Gizmo Raw Data'!CD40</f>
        <v xml:space="preserve">Note: Changes to the measure denominator definitions in the 2017 report year (2016 dates of service) resulted in significant expansion of the measure population for the vascular measure. This change may have contributed to the change in statewide rates for these measures compared to the 2016 report year (2015 dates of service). </v>
      </c>
    </row>
    <row r="43" spans="1:81" s="2" customFormat="1" ht="90" customHeight="1" x14ac:dyDescent="0.25">
      <c r="A43" s="1">
        <f>'Survey Gizmo Raw Data'!A41</f>
        <v>121</v>
      </c>
      <c r="B43" s="1" t="str">
        <f>'Survey Gizmo Raw Data'!BR41</f>
        <v>MN</v>
      </c>
      <c r="C43" s="1" t="str">
        <f>'Survey Gizmo Raw Data'!BQ41</f>
        <v>MN Community Measurement</v>
      </c>
      <c r="D43" s="1" t="str">
        <f>'Survey Gizmo Raw Data'!K41</f>
        <v>No</v>
      </c>
      <c r="E43" s="35" t="str">
        <f>IF('Survey Gizmo Raw Data'!L41="","No NQF Number",'Survey Gizmo Raw Data'!L41)</f>
        <v>No NQF Number</v>
      </c>
      <c r="F43" s="1" t="str">
        <f>'Survey Gizmo Raw Data'!J41</f>
        <v>Optimal Asthma Control - Adults</v>
      </c>
      <c r="G43" s="1" t="str">
        <f>'Survey Gizmo Raw Data'!M41</f>
        <v>Other</v>
      </c>
      <c r="H43" s="1" t="str">
        <f>'Survey Gizmo Raw Data'!O41</f>
        <v>MN Community Measurement</v>
      </c>
      <c r="I43" s="1" t="str">
        <f>'Survey Gizmo Raw Data'!P41</f>
        <v>Clinical data</v>
      </c>
      <c r="J43" s="1">
        <f>'Survey Gizmo Raw Data'!Q41</f>
        <v>0</v>
      </c>
      <c r="K43" s="1" t="str">
        <f t="shared" ref="K43:K45" si="85">M43&amp;" ("&amp;O43&amp;")"</f>
        <v>No deviations from the measure steward (0)</v>
      </c>
      <c r="L43" s="1" t="str">
        <f t="shared" ref="L43:L45" si="86">M43&amp;" ("&amp;N43&amp;")"</f>
        <v>No deviations from the measure steward (2018 report year (2017 dates of service))</v>
      </c>
      <c r="M43" s="1" t="str">
        <f>IF('Survey Gizmo Raw Data'!R41="No","No deviations from the measure steward",IF('Survey Gizmo Raw Data'!R41="Yes","Measure does deviate from the steward",'Survey Gizmo Raw Data'!R41))</f>
        <v>No deviations from the measure steward</v>
      </c>
      <c r="N43" s="1" t="str">
        <f>'Survey Gizmo Raw Data'!S41</f>
        <v>2018 report year (2017 dates of service)</v>
      </c>
      <c r="O43" s="1">
        <f>'Survey Gizmo Raw Data'!T41</f>
        <v>0</v>
      </c>
      <c r="P43" s="1">
        <f>IF('Survey Gizmo Raw Data'!U41="Yes",'Survey Gizmo Raw Data'!V41,'Survey Gizmo Raw Data'!W41)</f>
        <v>0</v>
      </c>
      <c r="Q43" s="1" t="str">
        <f>'Survey Gizmo Raw Data'!X41</f>
        <v>Yes</v>
      </c>
      <c r="R43" s="1" t="str">
        <f>'Survey Gizmo Raw Data'!Y41</f>
        <v>No</v>
      </c>
      <c r="S43" s="1">
        <f>'Survey Gizmo Raw Data'!Z41</f>
        <v>0</v>
      </c>
      <c r="T43" s="1" t="str">
        <f>'Survey Gizmo Raw Data'!AA41</f>
        <v>Other</v>
      </c>
      <c r="U43" s="1" t="str">
        <f>'Survey Gizmo Raw Data'!AB41</f>
        <v>Insurance product, deprivation index</v>
      </c>
      <c r="V43" s="1" t="str">
        <f>IF('Survey Gizmo Raw Data'!AC41="","",'Survey Gizmo Raw Data'!AC41&amp;",")</f>
        <v>Medicaid,</v>
      </c>
      <c r="W43" s="1" t="str">
        <f>IF('Survey Gizmo Raw Data'!AD41="","",'Survey Gizmo Raw Data'!AD41&amp;",")</f>
        <v>Medicare,</v>
      </c>
      <c r="X43" s="1" t="str">
        <f>IF('Survey Gizmo Raw Data'!AE41="","",'Survey Gizmo Raw Data'!AE41&amp;",")</f>
        <v>Commercial,</v>
      </c>
      <c r="Y43" s="1" t="str">
        <f>IF('Survey Gizmo Raw Data'!AF41="","",'Survey Gizmo Raw Data'!AF41&amp;",")</f>
        <v>Dual Medicaid/ Medicare,</v>
      </c>
      <c r="Z43" s="1" t="str">
        <f>IF('Survey Gizmo Raw Data'!AG41="","",'Survey Gizmo Raw Data'!AG41)</f>
        <v>Other</v>
      </c>
      <c r="AA43" s="1" t="str">
        <f>'Survey Gizmo Raw Data'!AH41</f>
        <v>State</v>
      </c>
      <c r="AB43" s="1">
        <f>'Survey Gizmo Raw Data'!AJ41</f>
        <v>0</v>
      </c>
      <c r="AC43" s="1" t="str">
        <f>IF(AA43="Aggregated rate for health plans",'Survey Gizmo Raw Data'!AK41,IF(AA43="Aggregated rate for ACOs",'Survey Gizmo Raw Data'!AM41,IF(AA43="Aggregated rate for providers (e.g., primary care practices, hospitals)",'Survey Gizmo Raw Data'!AO41,"")))</f>
        <v/>
      </c>
      <c r="AD43" s="1" t="str">
        <f t="shared" ref="AD43:AD45" si="87">IF(ISNUMBER(SEARCH("*sub-population*",AC43)),AC43&amp;" ("&amp;AE43&amp;")","")</f>
        <v/>
      </c>
      <c r="AE43" s="1" t="str">
        <f>IF(AC43="Sub-population of health plans",'Survey Gizmo Raw Data'!AL41,IF(AC43="Sub-population of ACOs",'Survey Gizmo Raw Data'!AN41,IF(AC43="Sub-population of providers",'Survey Gizmo Raw Data'!AP41,"")))</f>
        <v/>
      </c>
      <c r="AF43" s="1" t="str">
        <f>IF('Survey Gizmo Raw Data'!AQ41="","",'Survey Gizmo Raw Data'!AQ41&amp;",")</f>
        <v>Payment (financial incentive or disincentive),</v>
      </c>
      <c r="AG43" s="1" t="str">
        <f>IF('Survey Gizmo Raw Data'!AR41="","",'Survey Gizmo Raw Data'!AR41&amp;",")</f>
        <v>Contractual performance monitoring without financial implications,</v>
      </c>
      <c r="AH43" s="1" t="str">
        <f>IF('Survey Gizmo Raw Data'!AS41="","",'Survey Gizmo Raw Data'!AS41&amp;",")</f>
        <v>Public reporting,</v>
      </c>
      <c r="AI43" s="1" t="str">
        <f t="shared" ref="AI43:AI45" si="88">IF(AJ43=" (),","",AJ43)</f>
        <v>Quality reporting (Medical groups use results to improve rates)</v>
      </c>
      <c r="AJ43" s="1" t="str">
        <f t="shared" si="60"/>
        <v>Quality reporting (Medical groups use results to improve rates)</v>
      </c>
      <c r="AK43" s="1" t="str">
        <f>IF('Survey Gizmo Raw Data'!AT41="","","Quality reporting")</f>
        <v>Quality reporting</v>
      </c>
      <c r="AL43" s="1" t="str">
        <f>IF('Survey Gizmo Raw Data'!AV41="","",'Survey Gizmo Raw Data'!AV41)</f>
        <v>Medical groups use results to improve rates</v>
      </c>
      <c r="AM43" s="1" t="str">
        <f t="shared" ref="AM43:AM45" si="89">IF(AN43=" ()","",AN43)</f>
        <v/>
      </c>
      <c r="AN43" s="1" t="str">
        <f t="shared" ref="AN43:AN45" si="90">AO43&amp;" ("&amp;AP43&amp;")"</f>
        <v xml:space="preserve"> ()</v>
      </c>
      <c r="AO43" s="1" t="str">
        <f>IF('Survey Gizmo Raw Data'!AU41="","","Other")</f>
        <v/>
      </c>
      <c r="AP43" s="1" t="str">
        <f>IF('Survey Gizmo Raw Data'!AW41="","",'Survey Gizmo Raw Data'!AW41)</f>
        <v/>
      </c>
      <c r="AQ43" s="1" t="str">
        <f>'Survey Gizmo Raw Data'!AX41</f>
        <v>Yes</v>
      </c>
      <c r="AR43" s="1">
        <f>'Survey Gizmo Raw Data'!AY41</f>
        <v>0</v>
      </c>
      <c r="AS43" s="1" t="str">
        <f>'Survey Gizmo Raw Data'!AZ41</f>
        <v>01/01/2017</v>
      </c>
      <c r="AT43" s="1" t="str">
        <f>'Survey Gizmo Raw Data'!BA41</f>
        <v>12/31/2017</v>
      </c>
      <c r="AU43" s="1">
        <f>'Survey Gizmo Raw Data'!BB41</f>
        <v>68018</v>
      </c>
      <c r="AV43" s="1">
        <f>'Survey Gizmo Raw Data'!BC41</f>
        <v>133714</v>
      </c>
      <c r="AW43" s="3">
        <f t="shared" ref="AW43:AW45" si="91">AU43/AV43</f>
        <v>0.50868271086049333</v>
      </c>
      <c r="AX43" s="1" t="str">
        <f>IF('Survey Gizmo Raw Data'!BE41="","Did not submit data for a second performance period.",'Survey Gizmo Raw Data'!BE41)</f>
        <v>01/01/2016</v>
      </c>
      <c r="AY43" s="1" t="str">
        <f>IF('Survey Gizmo Raw Data'!BF41="","Did not submit data for a second performance period.",'Survey Gizmo Raw Data'!BF41)</f>
        <v>12/31/2016</v>
      </c>
      <c r="AZ43" s="1">
        <f>IF('Survey Gizmo Raw Data'!BG41="","Did not submit data for a second performance period.",'Survey Gizmo Raw Data'!BG41)</f>
        <v>64413</v>
      </c>
      <c r="BA43" s="1">
        <f>IF('Survey Gizmo Raw Data'!BH41="","Did not submit data for a second performance period.",'Survey Gizmo Raw Data'!BH41)</f>
        <v>130256</v>
      </c>
      <c r="BB43" s="3">
        <f t="shared" ref="BB43:BB45" si="92">IF(BA43="Did not submit data for a second performance period.","Did not submit data for a second performance period.",AZ43/BA43)</f>
        <v>0.49451080948286452</v>
      </c>
      <c r="BC43" s="1" t="str">
        <f>IF('Survey Gizmo Raw Data'!BJ41="","Did not submit data for a third performance period.",'Survey Gizmo Raw Data'!BJ41)</f>
        <v>Did not submit data for a third performance period.</v>
      </c>
      <c r="BD43" s="1" t="str">
        <f>IF('Survey Gizmo Raw Data'!BK41="","Did not submit data for a third performance period.",'Survey Gizmo Raw Data'!BK41)</f>
        <v>Did not submit data for a third performance period.</v>
      </c>
      <c r="BE43" s="1" t="str">
        <f>IF('Survey Gizmo Raw Data'!BL41="","Did not submit data for a third performance period.",'Survey Gizmo Raw Data'!BL41)</f>
        <v>Did not submit data for a third performance period.</v>
      </c>
      <c r="BF43" s="1" t="str">
        <f>IF('Survey Gizmo Raw Data'!BM41="","Did not submit data for a third performance period.",'Survey Gizmo Raw Data'!BM41)</f>
        <v>Did not submit data for a third performance period.</v>
      </c>
      <c r="BG43" s="3" t="str">
        <f t="shared" ref="BG43:BG45" si="93">IF(BF43="Did not submit data for a third performance period.","Did not submit data for a third performance period.",BE43/BF43)</f>
        <v>Did not submit data for a third performance period.</v>
      </c>
      <c r="BH43" s="3" t="str">
        <f t="shared" ref="BH43:BH45" si="94">BI43&amp;" ("&amp;BO43&amp;")"</f>
        <v>Jess Amo (amo@mncm.org)</v>
      </c>
      <c r="BI43" s="3" t="str">
        <f t="shared" ref="BI43:BI45" si="95">BJ43&amp;" "&amp;BK43</f>
        <v>Jess Amo</v>
      </c>
      <c r="BJ43" s="1" t="str">
        <f>'Survey Gizmo Raw Data'!BN41</f>
        <v>Jess</v>
      </c>
      <c r="BK43" s="1" t="str">
        <f>'Survey Gizmo Raw Data'!BO41</f>
        <v>Amo</v>
      </c>
      <c r="BL43" s="1" t="str">
        <f>'Survey Gizmo Raw Data'!BP41</f>
        <v>Measure Development Specialist</v>
      </c>
      <c r="BM43" s="1" t="str">
        <f>'Survey Gizmo Raw Data'!BQ41</f>
        <v>MN Community Measurement</v>
      </c>
      <c r="BN43" s="1" t="str">
        <f>'Survey Gizmo Raw Data'!BR41</f>
        <v>MN</v>
      </c>
      <c r="BO43" s="1" t="str">
        <f>'Survey Gizmo Raw Data'!BS41</f>
        <v>amo@mncm.org</v>
      </c>
      <c r="BP43" s="1">
        <f>'Survey Gizmo Raw Data'!BT41</f>
        <v>6124544825</v>
      </c>
      <c r="BQ43" s="3" t="str">
        <f t="shared" ref="BQ43:BQ45" si="96">IF(BR43="  ()","Policy contact is the same as the Technical Specifications contact",BR43)</f>
        <v>Anne Snowden (snowden@mncm.org)</v>
      </c>
      <c r="BR43" s="3" t="str">
        <f t="shared" ref="BR43:BR45" si="97">BS43&amp;" ("&amp;BY43&amp;")"</f>
        <v>Anne Snowden (snowden@mncm.org)</v>
      </c>
      <c r="BS43" s="3" t="str">
        <f t="shared" ref="BS43:BS45" si="98">BT43&amp;" "&amp;BU43</f>
        <v>Anne Snowden</v>
      </c>
      <c r="BT43" s="1" t="str">
        <f>IF('Survey Gizmo Raw Data'!BU41="","",'Survey Gizmo Raw Data'!BU41)</f>
        <v>Anne</v>
      </c>
      <c r="BU43" s="1" t="str">
        <f>IF('Survey Gizmo Raw Data'!BV41="","",'Survey Gizmo Raw Data'!BV41)</f>
        <v>Snowden</v>
      </c>
      <c r="BV43" s="1" t="str">
        <f>IF('Survey Gizmo Raw Data'!BW41="","",'Survey Gizmo Raw Data'!BW41)</f>
        <v>Director of Performance Measurement and Reporting</v>
      </c>
      <c r="BW43" s="1" t="str">
        <f>IF('Survey Gizmo Raw Data'!BX41="","",'Survey Gizmo Raw Data'!BX41)</f>
        <v>MN Community Measurement</v>
      </c>
      <c r="BX43" s="1" t="str">
        <f>IF('Survey Gizmo Raw Data'!BY41="","",'Survey Gizmo Raw Data'!BY41)</f>
        <v>MN</v>
      </c>
      <c r="BY43" s="1" t="str">
        <f>IF('Survey Gizmo Raw Data'!BZ41="","",'Survey Gizmo Raw Data'!BZ41)</f>
        <v>snowden@mncm.org</v>
      </c>
      <c r="BZ43" s="1" t="str">
        <f>IF('Survey Gizmo Raw Data'!CA41="","",'Survey Gizmo Raw Data'!CA41)</f>
        <v>612-454-4811</v>
      </c>
      <c r="CA43" s="1" t="str">
        <f>'Survey Gizmo Raw Data'!CB41</f>
        <v>Yes, it is okay to share with others.</v>
      </c>
      <c r="CB43" s="1">
        <f>'Survey Gizmo Raw Data'!CC41</f>
        <v>0</v>
      </c>
      <c r="CC43" s="1" t="str">
        <f>'Survey Gizmo Raw Data'!CD41</f>
        <v>Note: Changes to the measure denominator definitions in the 2017 report year (2016 dates of service) resulted in significant expansion of the measure population for the asthma measures. This change may have contributed to the change in statewide rates for these measures compared to the 2016 report year (2015 dates of service).   QPP # 398</v>
      </c>
    </row>
    <row r="44" spans="1:81" s="2" customFormat="1" ht="90" customHeight="1" x14ac:dyDescent="0.25">
      <c r="A44" s="1">
        <f>'Survey Gizmo Raw Data'!A42</f>
        <v>122</v>
      </c>
      <c r="B44" s="1" t="str">
        <f>'Survey Gizmo Raw Data'!BR42</f>
        <v>MN</v>
      </c>
      <c r="C44" s="1" t="str">
        <f>'Survey Gizmo Raw Data'!BQ42</f>
        <v>MN Community Measurement</v>
      </c>
      <c r="D44" s="1" t="str">
        <f>'Survey Gizmo Raw Data'!K42</f>
        <v>No</v>
      </c>
      <c r="E44" s="35" t="str">
        <f>IF('Survey Gizmo Raw Data'!L42="","No NQF Number",'Survey Gizmo Raw Data'!L42)</f>
        <v>No NQF Number</v>
      </c>
      <c r="F44" s="1" t="str">
        <f>'Survey Gizmo Raw Data'!J42</f>
        <v>Optimal Asthma Control - Children</v>
      </c>
      <c r="G44" s="1" t="str">
        <f>'Survey Gizmo Raw Data'!M42</f>
        <v>Other</v>
      </c>
      <c r="H44" s="1" t="str">
        <f>'Survey Gizmo Raw Data'!O42</f>
        <v>MN Community Measurement</v>
      </c>
      <c r="I44" s="1" t="str">
        <f>'Survey Gizmo Raw Data'!P42</f>
        <v>Clinical data</v>
      </c>
      <c r="J44" s="1">
        <f>'Survey Gizmo Raw Data'!Q42</f>
        <v>0</v>
      </c>
      <c r="K44" s="1" t="str">
        <f t="shared" si="85"/>
        <v>No deviations from the measure steward (0)</v>
      </c>
      <c r="L44" s="1" t="str">
        <f t="shared" si="86"/>
        <v>No deviations from the measure steward (2018 report year (2017 dates of service))</v>
      </c>
      <c r="M44" s="1" t="str">
        <f>IF('Survey Gizmo Raw Data'!R42="No","No deviations from the measure steward",IF('Survey Gizmo Raw Data'!R42="Yes","Measure does deviate from the steward",'Survey Gizmo Raw Data'!R42))</f>
        <v>No deviations from the measure steward</v>
      </c>
      <c r="N44" s="1" t="str">
        <f>'Survey Gizmo Raw Data'!S42</f>
        <v>2018 report year (2017 dates of service)</v>
      </c>
      <c r="O44" s="1">
        <f>'Survey Gizmo Raw Data'!T42</f>
        <v>0</v>
      </c>
      <c r="P44" s="1">
        <f>IF('Survey Gizmo Raw Data'!U42="Yes",'Survey Gizmo Raw Data'!V42,'Survey Gizmo Raw Data'!W42)</f>
        <v>0</v>
      </c>
      <c r="Q44" s="1" t="str">
        <f>'Survey Gizmo Raw Data'!X42</f>
        <v>Yes</v>
      </c>
      <c r="R44" s="1" t="str">
        <f>'Survey Gizmo Raw Data'!Y42</f>
        <v>No</v>
      </c>
      <c r="S44" s="1">
        <f>'Survey Gizmo Raw Data'!Z42</f>
        <v>0</v>
      </c>
      <c r="T44" s="1" t="str">
        <f>'Survey Gizmo Raw Data'!AA42</f>
        <v>Other</v>
      </c>
      <c r="U44" s="1" t="str">
        <f>'Survey Gizmo Raw Data'!AB42</f>
        <v>Insurance product, deprivation index</v>
      </c>
      <c r="V44" s="1" t="str">
        <f>IF('Survey Gizmo Raw Data'!AC42="","",'Survey Gizmo Raw Data'!AC42&amp;",")</f>
        <v>Medicaid,</v>
      </c>
      <c r="W44" s="1" t="str">
        <f>IF('Survey Gizmo Raw Data'!AD42="","",'Survey Gizmo Raw Data'!AD42&amp;",")</f>
        <v>Medicare,</v>
      </c>
      <c r="X44" s="1" t="str">
        <f>IF('Survey Gizmo Raw Data'!AE42="","",'Survey Gizmo Raw Data'!AE42&amp;",")</f>
        <v>Commercial,</v>
      </c>
      <c r="Y44" s="1" t="str">
        <f>IF('Survey Gizmo Raw Data'!AF42="","",'Survey Gizmo Raw Data'!AF42&amp;",")</f>
        <v>Dual Medicaid/ Medicare,</v>
      </c>
      <c r="Z44" s="1" t="str">
        <f>IF('Survey Gizmo Raw Data'!AG42="","",'Survey Gizmo Raw Data'!AG42)</f>
        <v>Other</v>
      </c>
      <c r="AA44" s="1" t="str">
        <f>'Survey Gizmo Raw Data'!AH42</f>
        <v>State</v>
      </c>
      <c r="AB44" s="1">
        <f>'Survey Gizmo Raw Data'!AJ42</f>
        <v>0</v>
      </c>
      <c r="AC44" s="1" t="str">
        <f>IF(AA44="Aggregated rate for health plans",'Survey Gizmo Raw Data'!AK42,IF(AA44="Aggregated rate for ACOs",'Survey Gizmo Raw Data'!AM42,IF(AA44="Aggregated rate for providers (e.g., primary care practices, hospitals)",'Survey Gizmo Raw Data'!AO42,"")))</f>
        <v/>
      </c>
      <c r="AD44" s="1" t="str">
        <f t="shared" si="87"/>
        <v/>
      </c>
      <c r="AE44" s="1" t="str">
        <f>IF(AC44="Sub-population of health plans",'Survey Gizmo Raw Data'!AL42,IF(AC44="Sub-population of ACOs",'Survey Gizmo Raw Data'!AN42,IF(AC44="Sub-population of providers",'Survey Gizmo Raw Data'!AP42,"")))</f>
        <v/>
      </c>
      <c r="AF44" s="1" t="str">
        <f>IF('Survey Gizmo Raw Data'!AQ42="","",'Survey Gizmo Raw Data'!AQ42&amp;",")</f>
        <v>Payment (financial incentive or disincentive),</v>
      </c>
      <c r="AG44" s="1" t="str">
        <f>IF('Survey Gizmo Raw Data'!AR42="","",'Survey Gizmo Raw Data'!AR42&amp;",")</f>
        <v>Contractual performance monitoring without financial implications,</v>
      </c>
      <c r="AH44" s="1" t="str">
        <f>IF('Survey Gizmo Raw Data'!AS42="","",'Survey Gizmo Raw Data'!AS42&amp;",")</f>
        <v>Public reporting,</v>
      </c>
      <c r="AI44" s="1" t="str">
        <f t="shared" si="88"/>
        <v>Quality reporting (Medical groups use results to improve rates)</v>
      </c>
      <c r="AJ44" s="1" t="str">
        <f t="shared" si="60"/>
        <v>Quality reporting (Medical groups use results to improve rates)</v>
      </c>
      <c r="AK44" s="1" t="str">
        <f>IF('Survey Gizmo Raw Data'!AT42="","","Quality reporting")</f>
        <v>Quality reporting</v>
      </c>
      <c r="AL44" s="1" t="str">
        <f>IF('Survey Gizmo Raw Data'!AV42="","",'Survey Gizmo Raw Data'!AV42)</f>
        <v>Medical groups use results to improve rates</v>
      </c>
      <c r="AM44" s="1" t="str">
        <f t="shared" si="89"/>
        <v/>
      </c>
      <c r="AN44" s="1" t="str">
        <f t="shared" si="90"/>
        <v xml:space="preserve"> ()</v>
      </c>
      <c r="AO44" s="1" t="str">
        <f>IF('Survey Gizmo Raw Data'!AU42="","","Other")</f>
        <v/>
      </c>
      <c r="AP44" s="1" t="str">
        <f>IF('Survey Gizmo Raw Data'!AW42="","",'Survey Gizmo Raw Data'!AW42)</f>
        <v/>
      </c>
      <c r="AQ44" s="1" t="str">
        <f>'Survey Gizmo Raw Data'!AX42</f>
        <v>Yes</v>
      </c>
      <c r="AR44" s="1">
        <f>'Survey Gizmo Raw Data'!AY42</f>
        <v>0</v>
      </c>
      <c r="AS44" s="1" t="str">
        <f>'Survey Gizmo Raw Data'!AZ42</f>
        <v>01/01/2017</v>
      </c>
      <c r="AT44" s="1" t="str">
        <f>'Survey Gizmo Raw Data'!BA42</f>
        <v>12/31/2017</v>
      </c>
      <c r="AU44" s="1">
        <f>'Survey Gizmo Raw Data'!BB42</f>
        <v>41813</v>
      </c>
      <c r="AV44" s="1">
        <f>'Survey Gizmo Raw Data'!BC42</f>
        <v>72158</v>
      </c>
      <c r="AW44" s="3">
        <f t="shared" si="91"/>
        <v>0.57946450843981268</v>
      </c>
      <c r="AX44" s="1" t="str">
        <f>IF('Survey Gizmo Raw Data'!BE42="","Did not submit data for a second performance period.",'Survey Gizmo Raw Data'!BE42)</f>
        <v>01/01/2016</v>
      </c>
      <c r="AY44" s="1" t="str">
        <f>IF('Survey Gizmo Raw Data'!BF42="","Did not submit data for a second performance period.",'Survey Gizmo Raw Data'!BF42)</f>
        <v>12/31/2016</v>
      </c>
      <c r="AZ44" s="1">
        <f>IF('Survey Gizmo Raw Data'!BG42="","Did not submit data for a second performance period.",'Survey Gizmo Raw Data'!BG42)</f>
        <v>38911</v>
      </c>
      <c r="BA44" s="1">
        <f>IF('Survey Gizmo Raw Data'!BH42="","Did not submit data for a second performance period.",'Survey Gizmo Raw Data'!BH42)</f>
        <v>68284</v>
      </c>
      <c r="BB44" s="3">
        <f t="shared" si="92"/>
        <v>0.56984066545603651</v>
      </c>
      <c r="BC44" s="1" t="str">
        <f>IF('Survey Gizmo Raw Data'!BJ42="","Did not submit data for a third performance period.",'Survey Gizmo Raw Data'!BJ42)</f>
        <v>Did not submit data for a third performance period.</v>
      </c>
      <c r="BD44" s="1" t="str">
        <f>IF('Survey Gizmo Raw Data'!BK42="","Did not submit data for a third performance period.",'Survey Gizmo Raw Data'!BK42)</f>
        <v>Did not submit data for a third performance period.</v>
      </c>
      <c r="BE44" s="1" t="str">
        <f>IF('Survey Gizmo Raw Data'!BL42="","Did not submit data for a third performance period.",'Survey Gizmo Raw Data'!BL42)</f>
        <v>Did not submit data for a third performance period.</v>
      </c>
      <c r="BF44" s="1" t="str">
        <f>IF('Survey Gizmo Raw Data'!BM42="","Did not submit data for a third performance period.",'Survey Gizmo Raw Data'!BM42)</f>
        <v>Did not submit data for a third performance period.</v>
      </c>
      <c r="BG44" s="3" t="str">
        <f t="shared" si="93"/>
        <v>Did not submit data for a third performance period.</v>
      </c>
      <c r="BH44" s="3" t="str">
        <f t="shared" si="94"/>
        <v>Jess Amo (amo@mncm.org)</v>
      </c>
      <c r="BI44" s="3" t="str">
        <f t="shared" si="95"/>
        <v>Jess Amo</v>
      </c>
      <c r="BJ44" s="1" t="str">
        <f>'Survey Gizmo Raw Data'!BN42</f>
        <v>Jess</v>
      </c>
      <c r="BK44" s="1" t="str">
        <f>'Survey Gizmo Raw Data'!BO42</f>
        <v>Amo</v>
      </c>
      <c r="BL44" s="1" t="str">
        <f>'Survey Gizmo Raw Data'!BP42</f>
        <v>Measure Development Specialist</v>
      </c>
      <c r="BM44" s="1" t="str">
        <f>'Survey Gizmo Raw Data'!BQ42</f>
        <v>MN Community Measurement</v>
      </c>
      <c r="BN44" s="1" t="str">
        <f>'Survey Gizmo Raw Data'!BR42</f>
        <v>MN</v>
      </c>
      <c r="BO44" s="1" t="str">
        <f>'Survey Gizmo Raw Data'!BS42</f>
        <v>amo@mncm.org</v>
      </c>
      <c r="BP44" s="1" t="str">
        <f>'Survey Gizmo Raw Data'!BT42</f>
        <v>(612) 454-4825</v>
      </c>
      <c r="BQ44" s="3" t="str">
        <f t="shared" si="96"/>
        <v>Anne Snowden (snowden@mncm.org)</v>
      </c>
      <c r="BR44" s="3" t="str">
        <f t="shared" si="97"/>
        <v>Anne Snowden (snowden@mncm.org)</v>
      </c>
      <c r="BS44" s="3" t="str">
        <f t="shared" si="98"/>
        <v>Anne Snowden</v>
      </c>
      <c r="BT44" s="1" t="str">
        <f>IF('Survey Gizmo Raw Data'!BU42="","",'Survey Gizmo Raw Data'!BU42)</f>
        <v>Anne</v>
      </c>
      <c r="BU44" s="1" t="str">
        <f>IF('Survey Gizmo Raw Data'!BV42="","",'Survey Gizmo Raw Data'!BV42)</f>
        <v>Snowden</v>
      </c>
      <c r="BV44" s="1" t="str">
        <f>IF('Survey Gizmo Raw Data'!BW42="","",'Survey Gizmo Raw Data'!BW42)</f>
        <v>Director of Performance Measurement and Reporting</v>
      </c>
      <c r="BW44" s="1" t="str">
        <f>IF('Survey Gizmo Raw Data'!BX42="","",'Survey Gizmo Raw Data'!BX42)</f>
        <v>MN Community Measurement</v>
      </c>
      <c r="BX44" s="1" t="str">
        <f>IF('Survey Gizmo Raw Data'!BY42="","",'Survey Gizmo Raw Data'!BY42)</f>
        <v>MN</v>
      </c>
      <c r="BY44" s="1" t="str">
        <f>IF('Survey Gizmo Raw Data'!BZ42="","",'Survey Gizmo Raw Data'!BZ42)</f>
        <v>snowden@mncm.org</v>
      </c>
      <c r="BZ44" s="1" t="str">
        <f>IF('Survey Gizmo Raw Data'!CA42="","",'Survey Gizmo Raw Data'!CA42)</f>
        <v>(612) 454-4811</v>
      </c>
      <c r="CA44" s="1" t="str">
        <f>'Survey Gizmo Raw Data'!CB42</f>
        <v>Yes, it is okay to share with others.</v>
      </c>
      <c r="CB44" s="1">
        <f>'Survey Gizmo Raw Data'!CC42</f>
        <v>0</v>
      </c>
      <c r="CC44" s="1" t="str">
        <f>'Survey Gizmo Raw Data'!CD42</f>
        <v>Note: Changes to the measure denominator definitions in the 2017 report year (2016 dates of service) resulted in significant expansion of the measure population for the asthma measures. This change may have contributed to the change in statewide rates for these measures compared to the 2016 report year (2015 dates of service).   QPP#: 398</v>
      </c>
    </row>
    <row r="45" spans="1:81" s="2" customFormat="1" ht="90" customHeight="1" x14ac:dyDescent="0.25">
      <c r="A45" s="1">
        <f>'Survey Gizmo Raw Data'!A43</f>
        <v>123</v>
      </c>
      <c r="B45" s="1" t="str">
        <f>'Survey Gizmo Raw Data'!BR43</f>
        <v>MN</v>
      </c>
      <c r="C45" s="1" t="str">
        <f>'Survey Gizmo Raw Data'!BQ43</f>
        <v>MN Community Measurement</v>
      </c>
      <c r="D45" s="1" t="str">
        <f>'Survey Gizmo Raw Data'!K43</f>
        <v>No</v>
      </c>
      <c r="E45" s="35" t="str">
        <f>IF('Survey Gizmo Raw Data'!L43="","No NQF Number",'Survey Gizmo Raw Data'!L43)</f>
        <v>No NQF Number</v>
      </c>
      <c r="F45" s="1" t="str">
        <f>'Survey Gizmo Raw Data'!J43</f>
        <v>Adolescent Mental Health and/or Depression Screening</v>
      </c>
      <c r="G45" s="1" t="str">
        <f>'Survey Gizmo Raw Data'!M43</f>
        <v>Other</v>
      </c>
      <c r="H45" s="1" t="str">
        <f>'Survey Gizmo Raw Data'!O43</f>
        <v>MN Community Measurement</v>
      </c>
      <c r="I45" s="1" t="str">
        <f>'Survey Gizmo Raw Data'!P43</f>
        <v>Clinical data</v>
      </c>
      <c r="J45" s="1">
        <f>'Survey Gizmo Raw Data'!Q43</f>
        <v>0</v>
      </c>
      <c r="K45" s="1" t="str">
        <f t="shared" si="85"/>
        <v>No deviations from the measure steward (0)</v>
      </c>
      <c r="L45" s="1" t="str">
        <f t="shared" si="86"/>
        <v>No deviations from the measure steward (2018 report year (2017 dates of service))</v>
      </c>
      <c r="M45" s="1" t="str">
        <f>IF('Survey Gizmo Raw Data'!R43="No","No deviations from the measure steward",IF('Survey Gizmo Raw Data'!R43="Yes","Measure does deviate from the steward",'Survey Gizmo Raw Data'!R43))</f>
        <v>No deviations from the measure steward</v>
      </c>
      <c r="N45" s="1" t="str">
        <f>'Survey Gizmo Raw Data'!S43</f>
        <v>2018 report year (2017 dates of service)</v>
      </c>
      <c r="O45" s="1">
        <f>'Survey Gizmo Raw Data'!T43</f>
        <v>0</v>
      </c>
      <c r="P45" s="1">
        <f>IF('Survey Gizmo Raw Data'!U43="Yes",'Survey Gizmo Raw Data'!V43,'Survey Gizmo Raw Data'!W43)</f>
        <v>0</v>
      </c>
      <c r="Q45" s="1" t="str">
        <f>'Survey Gizmo Raw Data'!X43</f>
        <v>No</v>
      </c>
      <c r="R45" s="1">
        <f>'Survey Gizmo Raw Data'!Y43</f>
        <v>0</v>
      </c>
      <c r="S45" s="1">
        <f>'Survey Gizmo Raw Data'!Z43</f>
        <v>0</v>
      </c>
      <c r="T45" s="1">
        <f>'Survey Gizmo Raw Data'!AA43</f>
        <v>0</v>
      </c>
      <c r="U45" s="1">
        <f>'Survey Gizmo Raw Data'!AB43</f>
        <v>0</v>
      </c>
      <c r="V45" s="1" t="str">
        <f>IF('Survey Gizmo Raw Data'!AC43="","",'Survey Gizmo Raw Data'!AC43&amp;",")</f>
        <v>Medicaid,</v>
      </c>
      <c r="W45" s="1" t="str">
        <f>IF('Survey Gizmo Raw Data'!AD43="","",'Survey Gizmo Raw Data'!AD43&amp;",")</f>
        <v>Medicare,</v>
      </c>
      <c r="X45" s="1" t="str">
        <f>IF('Survey Gizmo Raw Data'!AE43="","",'Survey Gizmo Raw Data'!AE43&amp;",")</f>
        <v>Commercial,</v>
      </c>
      <c r="Y45" s="1" t="str">
        <f>IF('Survey Gizmo Raw Data'!AF43="","",'Survey Gizmo Raw Data'!AF43&amp;",")</f>
        <v>Dual Medicaid/ Medicare,</v>
      </c>
      <c r="Z45" s="1" t="str">
        <f>IF('Survey Gizmo Raw Data'!AG43="","",'Survey Gizmo Raw Data'!AG43)</f>
        <v>Other</v>
      </c>
      <c r="AA45" s="1" t="str">
        <f>'Survey Gizmo Raw Data'!AH43</f>
        <v>State</v>
      </c>
      <c r="AB45" s="1">
        <f>'Survey Gizmo Raw Data'!AJ43</f>
        <v>0</v>
      </c>
      <c r="AC45" s="1" t="str">
        <f>IF(AA45="Aggregated rate for health plans",'Survey Gizmo Raw Data'!AK43,IF(AA45="Aggregated rate for ACOs",'Survey Gizmo Raw Data'!AM43,IF(AA45="Aggregated rate for providers (e.g., primary care practices, hospitals)",'Survey Gizmo Raw Data'!AO43,"")))</f>
        <v/>
      </c>
      <c r="AD45" s="1" t="str">
        <f t="shared" si="87"/>
        <v/>
      </c>
      <c r="AE45" s="1" t="str">
        <f>IF(AC45="Sub-population of health plans",'Survey Gizmo Raw Data'!AL43,IF(AC45="Sub-population of ACOs",'Survey Gizmo Raw Data'!AN43,IF(AC45="Sub-population of providers",'Survey Gizmo Raw Data'!AP43,"")))</f>
        <v/>
      </c>
      <c r="AF45" s="1" t="str">
        <f>IF('Survey Gizmo Raw Data'!AQ43="","",'Survey Gizmo Raw Data'!AQ43&amp;",")</f>
        <v>Payment (financial incentive or disincentive),</v>
      </c>
      <c r="AG45" s="1" t="str">
        <f>IF('Survey Gizmo Raw Data'!AR43="","",'Survey Gizmo Raw Data'!AR43&amp;",")</f>
        <v>Contractual performance monitoring without financial implications,</v>
      </c>
      <c r="AH45" s="1" t="str">
        <f>IF('Survey Gizmo Raw Data'!AS43="","",'Survey Gizmo Raw Data'!AS43&amp;",")</f>
        <v>Public reporting,</v>
      </c>
      <c r="AI45" s="1" t="str">
        <f t="shared" si="88"/>
        <v>Quality reporting (Medical groups use results to improve rates)</v>
      </c>
      <c r="AJ45" s="1" t="str">
        <f t="shared" si="60"/>
        <v>Quality reporting (Medical groups use results to improve rates)</v>
      </c>
      <c r="AK45" s="1" t="str">
        <f>IF('Survey Gizmo Raw Data'!AT43="","","Quality reporting")</f>
        <v>Quality reporting</v>
      </c>
      <c r="AL45" s="1" t="str">
        <f>IF('Survey Gizmo Raw Data'!AV43="","",'Survey Gizmo Raw Data'!AV43)</f>
        <v>Medical groups use results to improve rates</v>
      </c>
      <c r="AM45" s="1" t="str">
        <f t="shared" si="89"/>
        <v/>
      </c>
      <c r="AN45" s="1" t="str">
        <f t="shared" si="90"/>
        <v xml:space="preserve"> ()</v>
      </c>
      <c r="AO45" s="1" t="str">
        <f>IF('Survey Gizmo Raw Data'!AU43="","","Other")</f>
        <v/>
      </c>
      <c r="AP45" s="1" t="str">
        <f>IF('Survey Gizmo Raw Data'!AW43="","",'Survey Gizmo Raw Data'!AW43)</f>
        <v/>
      </c>
      <c r="AQ45" s="1" t="str">
        <f>'Survey Gizmo Raw Data'!AX43</f>
        <v>Yes</v>
      </c>
      <c r="AR45" s="1">
        <f>'Survey Gizmo Raw Data'!AY43</f>
        <v>0</v>
      </c>
      <c r="AS45" s="1" t="str">
        <f>'Survey Gizmo Raw Data'!AZ43</f>
        <v>01/01/2017</v>
      </c>
      <c r="AT45" s="1" t="str">
        <f>'Survey Gizmo Raw Data'!BA43</f>
        <v>12/31/2017</v>
      </c>
      <c r="AU45" s="1">
        <f>'Survey Gizmo Raw Data'!BB43</f>
        <v>112773</v>
      </c>
      <c r="AV45" s="1">
        <f>'Survey Gizmo Raw Data'!BC43</f>
        <v>142959</v>
      </c>
      <c r="AW45" s="3">
        <f t="shared" si="91"/>
        <v>0.78884855098314899</v>
      </c>
      <c r="AX45" s="1" t="str">
        <f>IF('Survey Gizmo Raw Data'!BE43="","Did not submit data for a second performance period.",'Survey Gizmo Raw Data'!BE43)</f>
        <v>01/01/2016</v>
      </c>
      <c r="AY45" s="1" t="str">
        <f>IF('Survey Gizmo Raw Data'!BF43="","Did not submit data for a second performance period.",'Survey Gizmo Raw Data'!BF43)</f>
        <v>12/31/2016</v>
      </c>
      <c r="AZ45" s="1">
        <f>IF('Survey Gizmo Raw Data'!BG43="","Did not submit data for a second performance period.",'Survey Gizmo Raw Data'!BG43)</f>
        <v>99790</v>
      </c>
      <c r="BA45" s="1">
        <f>IF('Survey Gizmo Raw Data'!BH43="","Did not submit data for a second performance period.",'Survey Gizmo Raw Data'!BH43)</f>
        <v>137033</v>
      </c>
      <c r="BB45" s="3">
        <f t="shared" si="92"/>
        <v>0.72821875022804727</v>
      </c>
      <c r="BC45" s="1" t="str">
        <f>IF('Survey Gizmo Raw Data'!BJ43="","Did not submit data for a third performance period.",'Survey Gizmo Raw Data'!BJ43)</f>
        <v>01/01/2015</v>
      </c>
      <c r="BD45" s="1" t="str">
        <f>IF('Survey Gizmo Raw Data'!BK43="","Did not submit data for a third performance period.",'Survey Gizmo Raw Data'!BK43)</f>
        <v>12/31/2015</v>
      </c>
      <c r="BE45" s="1">
        <f>IF('Survey Gizmo Raw Data'!BL43="","Did not submit data for a third performance period.",'Survey Gizmo Raw Data'!BL43)</f>
        <v>73702</v>
      </c>
      <c r="BF45" s="1">
        <f>IF('Survey Gizmo Raw Data'!BM43="","Did not submit data for a third performance period.",'Survey Gizmo Raw Data'!BM43)</f>
        <v>119450</v>
      </c>
      <c r="BG45" s="3">
        <f t="shared" si="93"/>
        <v>0.61701130179991626</v>
      </c>
      <c r="BH45" s="3" t="str">
        <f t="shared" si="94"/>
        <v>Jess Amo (amo@mncm.org)</v>
      </c>
      <c r="BI45" s="3" t="str">
        <f t="shared" si="95"/>
        <v>Jess Amo</v>
      </c>
      <c r="BJ45" s="1" t="str">
        <f>'Survey Gizmo Raw Data'!BN43</f>
        <v>Jess</v>
      </c>
      <c r="BK45" s="1" t="str">
        <f>'Survey Gizmo Raw Data'!BO43</f>
        <v>Amo</v>
      </c>
      <c r="BL45" s="1" t="str">
        <f>'Survey Gizmo Raw Data'!BP43</f>
        <v>Measure Development Specialist</v>
      </c>
      <c r="BM45" s="1" t="str">
        <f>'Survey Gizmo Raw Data'!BQ43</f>
        <v>MN Community Measurement</v>
      </c>
      <c r="BN45" s="1" t="str">
        <f>'Survey Gizmo Raw Data'!BR43</f>
        <v>MN</v>
      </c>
      <c r="BO45" s="1" t="str">
        <f>'Survey Gizmo Raw Data'!BS43</f>
        <v>amo@mncm.org</v>
      </c>
      <c r="BP45" s="1" t="str">
        <f>'Survey Gizmo Raw Data'!BT43</f>
        <v>(612) 454-4825</v>
      </c>
      <c r="BQ45" s="3" t="str">
        <f t="shared" si="96"/>
        <v>Anne Snowden (snowden@mncm.org)</v>
      </c>
      <c r="BR45" s="3" t="str">
        <f t="shared" si="97"/>
        <v>Anne Snowden (snowden@mncm.org)</v>
      </c>
      <c r="BS45" s="3" t="str">
        <f t="shared" si="98"/>
        <v>Anne Snowden</v>
      </c>
      <c r="BT45" s="1" t="str">
        <f>IF('Survey Gizmo Raw Data'!BU43="","",'Survey Gizmo Raw Data'!BU43)</f>
        <v>Anne</v>
      </c>
      <c r="BU45" s="1" t="str">
        <f>IF('Survey Gizmo Raw Data'!BV43="","",'Survey Gizmo Raw Data'!BV43)</f>
        <v>Snowden</v>
      </c>
      <c r="BV45" s="1" t="str">
        <f>IF('Survey Gizmo Raw Data'!BW43="","",'Survey Gizmo Raw Data'!BW43)</f>
        <v>Director of Performance Measurement and Reporting</v>
      </c>
      <c r="BW45" s="1" t="str">
        <f>IF('Survey Gizmo Raw Data'!BX43="","",'Survey Gizmo Raw Data'!BX43)</f>
        <v>MN Community Measurement</v>
      </c>
      <c r="BX45" s="1" t="str">
        <f>IF('Survey Gizmo Raw Data'!BY43="","",'Survey Gizmo Raw Data'!BY43)</f>
        <v>MN</v>
      </c>
      <c r="BY45" s="1" t="str">
        <f>IF('Survey Gizmo Raw Data'!BZ43="","",'Survey Gizmo Raw Data'!BZ43)</f>
        <v>snowden@mncm.org</v>
      </c>
      <c r="BZ45" s="1" t="str">
        <f>IF('Survey Gizmo Raw Data'!CA43="","",'Survey Gizmo Raw Data'!CA43)</f>
        <v>(612) 454-4811</v>
      </c>
      <c r="CA45" s="1" t="str">
        <f>'Survey Gizmo Raw Data'!CB43</f>
        <v>Yes, it is okay to share with others.</v>
      </c>
      <c r="CB45" s="1">
        <f>'Survey Gizmo Raw Data'!CC43</f>
        <v>0</v>
      </c>
      <c r="CC45" s="1" t="str">
        <f>'Survey Gizmo Raw Data'!CD43</f>
        <v>This is a process measure.</v>
      </c>
    </row>
    <row r="46" spans="1:81" s="2" customFormat="1" ht="90" customHeight="1" x14ac:dyDescent="0.25">
      <c r="A46" s="1">
        <f>'Survey Gizmo Raw Data'!A44</f>
        <v>124</v>
      </c>
      <c r="B46" s="1" t="str">
        <f>'Survey Gizmo Raw Data'!BR44</f>
        <v>MN</v>
      </c>
      <c r="C46" s="1" t="str">
        <f>'Survey Gizmo Raw Data'!BQ44</f>
        <v>MN Community Measurement</v>
      </c>
      <c r="D46" s="1" t="str">
        <f>'Survey Gizmo Raw Data'!K44</f>
        <v>No</v>
      </c>
      <c r="E46" s="35" t="str">
        <f>IF('Survey Gizmo Raw Data'!L44="","No NQF Number",'Survey Gizmo Raw Data'!L44)</f>
        <v>No NQF Number</v>
      </c>
      <c r="F46" s="1" t="str">
        <f>'Survey Gizmo Raw Data'!J44</f>
        <v>Depression Care - PHQ-9 Follow-up at 6 Months</v>
      </c>
      <c r="G46" s="1" t="str">
        <f>'Survey Gizmo Raw Data'!M44</f>
        <v>Other</v>
      </c>
      <c r="H46" s="1" t="str">
        <f>'Survey Gizmo Raw Data'!O44</f>
        <v>MN Community Measurement</v>
      </c>
      <c r="I46" s="1" t="str">
        <f>'Survey Gizmo Raw Data'!P44</f>
        <v>Clinical data</v>
      </c>
      <c r="J46" s="1">
        <f>'Survey Gizmo Raw Data'!Q44</f>
        <v>0</v>
      </c>
      <c r="K46" s="1" t="str">
        <f t="shared" ref="K46" si="99">M46&amp;" ("&amp;O46&amp;")"</f>
        <v>No deviations from the measure steward (0)</v>
      </c>
      <c r="L46" s="1" t="str">
        <f t="shared" ref="L46" si="100">M46&amp;" ("&amp;N46&amp;")"</f>
        <v>No deviations from the measure steward (2018 report year (11/1/2015 to 12/31/2017)*  *See comments for dates of service definition.)</v>
      </c>
      <c r="M46" s="1" t="str">
        <f>IF('Survey Gizmo Raw Data'!R44="No","No deviations from the measure steward",IF('Survey Gizmo Raw Data'!R44="Yes","Measure does deviate from the steward",'Survey Gizmo Raw Data'!R44))</f>
        <v>No deviations from the measure steward</v>
      </c>
      <c r="N46" s="1" t="str">
        <f>'Survey Gizmo Raw Data'!S44</f>
        <v>2018 report year (11/1/2015 to 12/31/2017)*  *See comments for dates of service definition.</v>
      </c>
      <c r="O46" s="1">
        <f>'Survey Gizmo Raw Data'!T44</f>
        <v>0</v>
      </c>
      <c r="P46" s="1">
        <f>IF('Survey Gizmo Raw Data'!U44="Yes",'Survey Gizmo Raw Data'!V44,'Survey Gizmo Raw Data'!W44)</f>
        <v>0</v>
      </c>
      <c r="Q46" s="1" t="str">
        <f>'Survey Gizmo Raw Data'!X44</f>
        <v>Yes</v>
      </c>
      <c r="R46" s="1" t="str">
        <f>'Survey Gizmo Raw Data'!Y44</f>
        <v>No</v>
      </c>
      <c r="S46" s="1">
        <f>'Survey Gizmo Raw Data'!Z44</f>
        <v>0</v>
      </c>
      <c r="T46" s="1" t="str">
        <f>'Survey Gizmo Raw Data'!AA44</f>
        <v>Other</v>
      </c>
      <c r="U46" s="1" t="str">
        <f>'Survey Gizmo Raw Data'!AB44</f>
        <v>Age, insurance product, deprivation index, severity of depression</v>
      </c>
      <c r="V46" s="1" t="str">
        <f>IF('Survey Gizmo Raw Data'!AC44="","",'Survey Gizmo Raw Data'!AC44&amp;",")</f>
        <v>Medicaid,</v>
      </c>
      <c r="W46" s="1" t="str">
        <f>IF('Survey Gizmo Raw Data'!AD44="","",'Survey Gizmo Raw Data'!AD44&amp;",")</f>
        <v>Medicare,</v>
      </c>
      <c r="X46" s="1" t="str">
        <f>IF('Survey Gizmo Raw Data'!AE44="","",'Survey Gizmo Raw Data'!AE44&amp;",")</f>
        <v>Commercial,</v>
      </c>
      <c r="Y46" s="1" t="str">
        <f>IF('Survey Gizmo Raw Data'!AF44="","",'Survey Gizmo Raw Data'!AF44&amp;",")</f>
        <v>Dual Medicaid/ Medicare,</v>
      </c>
      <c r="Z46" s="1" t="str">
        <f>IF('Survey Gizmo Raw Data'!AG44="","",'Survey Gizmo Raw Data'!AG44)</f>
        <v>Other</v>
      </c>
      <c r="AA46" s="1" t="str">
        <f>'Survey Gizmo Raw Data'!AH44</f>
        <v>State</v>
      </c>
      <c r="AB46" s="1">
        <f>'Survey Gizmo Raw Data'!AJ44</f>
        <v>0</v>
      </c>
      <c r="AC46" s="1" t="str">
        <f>IF(AA46="Aggregated rate for health plans",'Survey Gizmo Raw Data'!AK44,IF(AA46="Aggregated rate for ACOs",'Survey Gizmo Raw Data'!AM44,IF(AA46="Aggregated rate for providers (e.g., primary care practices, hospitals)",'Survey Gizmo Raw Data'!AO44,"")))</f>
        <v/>
      </c>
      <c r="AD46" s="1" t="str">
        <f t="shared" ref="AD46" si="101">IF(ISNUMBER(SEARCH("*sub-population*",AC46)),AC46&amp;" ("&amp;AE46&amp;")","")</f>
        <v/>
      </c>
      <c r="AE46" s="1" t="str">
        <f>IF(AC46="Sub-population of health plans",'Survey Gizmo Raw Data'!AL44,IF(AC46="Sub-population of ACOs",'Survey Gizmo Raw Data'!AN44,IF(AC46="Sub-population of providers",'Survey Gizmo Raw Data'!AP44,"")))</f>
        <v/>
      </c>
      <c r="AF46" s="1" t="str">
        <f>IF('Survey Gizmo Raw Data'!AQ44="","",'Survey Gizmo Raw Data'!AQ44&amp;",")</f>
        <v>Payment (financial incentive or disincentive),</v>
      </c>
      <c r="AG46" s="1" t="str">
        <f>IF('Survey Gizmo Raw Data'!AR44="","",'Survey Gizmo Raw Data'!AR44&amp;",")</f>
        <v>Contractual performance monitoring without financial implications,</v>
      </c>
      <c r="AH46" s="1" t="str">
        <f>IF('Survey Gizmo Raw Data'!AS44="","",'Survey Gizmo Raw Data'!AS44&amp;",")</f>
        <v>Public reporting,</v>
      </c>
      <c r="AI46" s="1" t="str">
        <f t="shared" ref="AI46" si="102">IF(AJ46=" (),","",AJ46)</f>
        <v>Quality reporting (Medical groups use results to improve rates)</v>
      </c>
      <c r="AJ46" s="1" t="str">
        <f t="shared" si="60"/>
        <v>Quality reporting (Medical groups use results to improve rates)</v>
      </c>
      <c r="AK46" s="1" t="str">
        <f>IF('Survey Gizmo Raw Data'!AT44="","","Quality reporting")</f>
        <v>Quality reporting</v>
      </c>
      <c r="AL46" s="1" t="str">
        <f>IF('Survey Gizmo Raw Data'!AV44="","",'Survey Gizmo Raw Data'!AV44)</f>
        <v>Medical groups use results to improve rates</v>
      </c>
      <c r="AM46" s="1" t="str">
        <f t="shared" ref="AM46" si="103">IF(AN46=" ()","",AN46)</f>
        <v/>
      </c>
      <c r="AN46" s="1" t="str">
        <f t="shared" ref="AN46" si="104">AO46&amp;" ("&amp;AP46&amp;")"</f>
        <v xml:space="preserve"> ()</v>
      </c>
      <c r="AO46" s="1" t="str">
        <f>IF('Survey Gizmo Raw Data'!AU44="","","Other")</f>
        <v/>
      </c>
      <c r="AP46" s="1" t="str">
        <f>IF('Survey Gizmo Raw Data'!AW44="","",'Survey Gizmo Raw Data'!AW44)</f>
        <v/>
      </c>
      <c r="AQ46" s="1" t="str">
        <f>'Survey Gizmo Raw Data'!AX44</f>
        <v>Yes</v>
      </c>
      <c r="AR46" s="1">
        <f>'Survey Gizmo Raw Data'!AY44</f>
        <v>0</v>
      </c>
      <c r="AS46" s="1" t="str">
        <f>'Survey Gizmo Raw Data'!AZ44</f>
        <v>11/01/2015</v>
      </c>
      <c r="AT46" s="1" t="str">
        <f>'Survey Gizmo Raw Data'!BA44</f>
        <v>12/31/2017</v>
      </c>
      <c r="AU46" s="1">
        <f>'Survey Gizmo Raw Data'!BB44</f>
        <v>37492</v>
      </c>
      <c r="AV46" s="1">
        <f>'Survey Gizmo Raw Data'!BC44</f>
        <v>110534</v>
      </c>
      <c r="AW46" s="3">
        <f t="shared" ref="AW46" si="105">AU46/AV46</f>
        <v>0.33918975156965275</v>
      </c>
      <c r="AX46" s="1" t="str">
        <f>IF('Survey Gizmo Raw Data'!BE44="","Did not submit data for a second performance period.",'Survey Gizmo Raw Data'!BE44)</f>
        <v>12/01/2014</v>
      </c>
      <c r="AY46" s="1" t="str">
        <f>IF('Survey Gizmo Raw Data'!BF44="","Did not submit data for a second performance period.",'Survey Gizmo Raw Data'!BF44)</f>
        <v>12/31/2016</v>
      </c>
      <c r="AZ46" s="1">
        <f>IF('Survey Gizmo Raw Data'!BG44="","Did not submit data for a second performance period.",'Survey Gizmo Raw Data'!BG44)</f>
        <v>33341</v>
      </c>
      <c r="BA46" s="1">
        <f>IF('Survey Gizmo Raw Data'!BH44="","Did not submit data for a second performance period.",'Survey Gizmo Raw Data'!BH44)</f>
        <v>98998</v>
      </c>
      <c r="BB46" s="3">
        <f t="shared" ref="BB46" si="106">IF(BA46="Did not submit data for a second performance period.","Did not submit data for a second performance period.",AZ46/BA46)</f>
        <v>0.3367845815066971</v>
      </c>
      <c r="BC46" s="1" t="str">
        <f>IF('Survey Gizmo Raw Data'!BJ44="","Did not submit data for a third performance period.",'Survey Gizmo Raw Data'!BJ44)</f>
        <v>12/01/2013</v>
      </c>
      <c r="BD46" s="1" t="str">
        <f>IF('Survey Gizmo Raw Data'!BK44="","Did not submit data for a third performance period.",'Survey Gizmo Raw Data'!BK44)</f>
        <v>12/31/2015</v>
      </c>
      <c r="BE46" s="1">
        <f>IF('Survey Gizmo Raw Data'!BL44="","Did not submit data for a third performance period.",'Survey Gizmo Raw Data'!BL44)</f>
        <v>26074</v>
      </c>
      <c r="BF46" s="1">
        <f>IF('Survey Gizmo Raw Data'!BM44="","Did not submit data for a third performance period.",'Survey Gizmo Raw Data'!BM44)</f>
        <v>80362</v>
      </c>
      <c r="BG46" s="3">
        <f t="shared" ref="BG46" si="107">IF(BF46="Did not submit data for a third performance period.","Did not submit data for a third performance period.",BE46/BF46)</f>
        <v>0.32445683283143772</v>
      </c>
      <c r="BH46" s="3" t="str">
        <f t="shared" ref="BH46" si="108">BI46&amp;" ("&amp;BO46&amp;")"</f>
        <v>Jess Amo (amo@mncm.org)</v>
      </c>
      <c r="BI46" s="3" t="str">
        <f t="shared" ref="BI46" si="109">BJ46&amp;" "&amp;BK46</f>
        <v>Jess Amo</v>
      </c>
      <c r="BJ46" s="1" t="str">
        <f>'Survey Gizmo Raw Data'!BN44</f>
        <v>Jess</v>
      </c>
      <c r="BK46" s="1" t="str">
        <f>'Survey Gizmo Raw Data'!BO44</f>
        <v>Amo</v>
      </c>
      <c r="BL46" s="1" t="str">
        <f>'Survey Gizmo Raw Data'!BP44</f>
        <v>Measure Development Specialist</v>
      </c>
      <c r="BM46" s="1" t="str">
        <f>'Survey Gizmo Raw Data'!BQ44</f>
        <v>MN Community Measurement</v>
      </c>
      <c r="BN46" s="1" t="str">
        <f>'Survey Gizmo Raw Data'!BR44</f>
        <v>MN</v>
      </c>
      <c r="BO46" s="1" t="str">
        <f>'Survey Gizmo Raw Data'!BS44</f>
        <v>amo@mncm.org</v>
      </c>
      <c r="BP46" s="1" t="str">
        <f>'Survey Gizmo Raw Data'!BT44</f>
        <v>(612) 454-4825</v>
      </c>
      <c r="BQ46" s="3" t="str">
        <f t="shared" ref="BQ46" si="110">IF(BR46="  ()","Policy contact is the same as the Technical Specifications contact",BR46)</f>
        <v>Anne Snowden (snowden@mncm.org)</v>
      </c>
      <c r="BR46" s="3" t="str">
        <f t="shared" ref="BR46" si="111">BS46&amp;" ("&amp;BY46&amp;")"</f>
        <v>Anne Snowden (snowden@mncm.org)</v>
      </c>
      <c r="BS46" s="3" t="str">
        <f t="shared" ref="BS46" si="112">BT46&amp;" "&amp;BU46</f>
        <v>Anne Snowden</v>
      </c>
      <c r="BT46" s="1" t="str">
        <f>IF('Survey Gizmo Raw Data'!BU44="","",'Survey Gizmo Raw Data'!BU44)</f>
        <v>Anne</v>
      </c>
      <c r="BU46" s="1" t="str">
        <f>IF('Survey Gizmo Raw Data'!BV44="","",'Survey Gizmo Raw Data'!BV44)</f>
        <v>Snowden</v>
      </c>
      <c r="BV46" s="1" t="str">
        <f>IF('Survey Gizmo Raw Data'!BW44="","",'Survey Gizmo Raw Data'!BW44)</f>
        <v>Director of Performance Measurement and Reporting</v>
      </c>
      <c r="BW46" s="1" t="str">
        <f>IF('Survey Gizmo Raw Data'!BX44="","",'Survey Gizmo Raw Data'!BX44)</f>
        <v>MN Community Measurement</v>
      </c>
      <c r="BX46" s="1" t="str">
        <f>IF('Survey Gizmo Raw Data'!BY44="","",'Survey Gizmo Raw Data'!BY44)</f>
        <v>MN</v>
      </c>
      <c r="BY46" s="1" t="str">
        <f>IF('Survey Gizmo Raw Data'!BZ44="","",'Survey Gizmo Raw Data'!BZ44)</f>
        <v>snowden@mncm.org</v>
      </c>
      <c r="BZ46" s="1" t="str">
        <f>IF('Survey Gizmo Raw Data'!CA44="","",'Survey Gizmo Raw Data'!CA44)</f>
        <v>(612) 454-4811</v>
      </c>
      <c r="CA46" s="1" t="str">
        <f>'Survey Gizmo Raw Data'!CB44</f>
        <v>Yes, it is okay to share with others.</v>
      </c>
      <c r="CB46" s="1">
        <f>'Survey Gizmo Raw Data'!CC44</f>
        <v>0</v>
      </c>
      <c r="CC46" s="1" t="str">
        <f>'Survey Gizmo Raw Data'!CD44</f>
        <v xml:space="preserve">Denominator identification period: The time period used to define the denominator population of the six- and 12-month Depression outcome measures. All patients with an index event during this time period are included in the measure denominator(s) for result calculation.   Measure assessment period: The patient-specific 13-month period following an index event during which a patient should continue to be assessed with PRO tools (PHQ-9) to determine response to depression treatment or remission of depression symptoms. All PRO tool scores obtained during this period must be submitted for accurate calculation of six- and 12-month Depression outcome measures. During the 2018 report year, the patent-specific assessment period was expanded to 14 months.  For this survey, the performance period start date is the start of the denominator identification period for the report year and the performance period end date is the end of the measure assessment period for the report year. This is a longitudinal measure. </v>
      </c>
    </row>
    <row r="47" spans="1:81" s="2" customFormat="1" ht="90" customHeight="1" x14ac:dyDescent="0.25">
      <c r="A47" s="1">
        <f>'Survey Gizmo Raw Data'!A45</f>
        <v>125</v>
      </c>
      <c r="B47" s="1" t="str">
        <f>'Survey Gizmo Raw Data'!BR45</f>
        <v>MN</v>
      </c>
      <c r="C47" s="1" t="str">
        <f>'Survey Gizmo Raw Data'!BQ45</f>
        <v>MN Community Measurement</v>
      </c>
      <c r="D47" s="1" t="str">
        <f>'Survey Gizmo Raw Data'!K45</f>
        <v>Yes</v>
      </c>
      <c r="E47" s="35">
        <f>IF('Survey Gizmo Raw Data'!L45="","No NQF Number",'Survey Gizmo Raw Data'!L45)</f>
        <v>711</v>
      </c>
      <c r="F47" s="1" t="str">
        <f>'Survey Gizmo Raw Data'!J45</f>
        <v>Depression Care - Remission at 6 Months</v>
      </c>
      <c r="G47" s="1" t="str">
        <f>'Survey Gizmo Raw Data'!M45</f>
        <v>Other</v>
      </c>
      <c r="H47" s="1" t="str">
        <f>'Survey Gizmo Raw Data'!O45</f>
        <v>MN Community Measurement</v>
      </c>
      <c r="I47" s="1" t="str">
        <f>'Survey Gizmo Raw Data'!P45</f>
        <v>Clinical data</v>
      </c>
      <c r="J47" s="1">
        <f>'Survey Gizmo Raw Data'!Q45</f>
        <v>0</v>
      </c>
      <c r="K47" s="1" t="str">
        <f t="shared" ref="K47:K53" si="113">M47&amp;" ("&amp;O47&amp;")"</f>
        <v>No deviations from the measure steward (0)</v>
      </c>
      <c r="L47" s="1" t="str">
        <f t="shared" ref="L47:L53" si="114">M47&amp;" ("&amp;N47&amp;")"</f>
        <v>No deviations from the measure steward (2018 report year (11/1/2015 to 12/31/2017)*  *See comments for dates of service definition.)</v>
      </c>
      <c r="M47" s="1" t="str">
        <f>IF('Survey Gizmo Raw Data'!R45="No","No deviations from the measure steward",IF('Survey Gizmo Raw Data'!R45="Yes","Measure does deviate from the steward",'Survey Gizmo Raw Data'!R45))</f>
        <v>No deviations from the measure steward</v>
      </c>
      <c r="N47" s="1" t="str">
        <f>'Survey Gizmo Raw Data'!S45</f>
        <v>2018 report year (11/1/2015 to 12/31/2017)*  *See comments for dates of service definition.</v>
      </c>
      <c r="O47" s="1">
        <f>'Survey Gizmo Raw Data'!T45</f>
        <v>0</v>
      </c>
      <c r="P47" s="1">
        <f>IF('Survey Gizmo Raw Data'!U45="Yes",'Survey Gizmo Raw Data'!V45,'Survey Gizmo Raw Data'!W45)</f>
        <v>0</v>
      </c>
      <c r="Q47" s="1" t="str">
        <f>'Survey Gizmo Raw Data'!X45</f>
        <v>Yes</v>
      </c>
      <c r="R47" s="1" t="str">
        <f>'Survey Gizmo Raw Data'!Y45</f>
        <v>No</v>
      </c>
      <c r="S47" s="1">
        <f>'Survey Gizmo Raw Data'!Z45</f>
        <v>0</v>
      </c>
      <c r="T47" s="1" t="str">
        <f>'Survey Gizmo Raw Data'!AA45</f>
        <v>Other</v>
      </c>
      <c r="U47" s="1" t="str">
        <f>'Survey Gizmo Raw Data'!AB45</f>
        <v>Age, insurance product, deprivation index, severity of depression</v>
      </c>
      <c r="V47" s="1" t="str">
        <f>IF('Survey Gizmo Raw Data'!AC45="","",'Survey Gizmo Raw Data'!AC45&amp;",")</f>
        <v>Medicaid,</v>
      </c>
      <c r="W47" s="1" t="str">
        <f>IF('Survey Gizmo Raw Data'!AD45="","",'Survey Gizmo Raw Data'!AD45&amp;",")</f>
        <v>Medicare,</v>
      </c>
      <c r="X47" s="1" t="str">
        <f>IF('Survey Gizmo Raw Data'!AE45="","",'Survey Gizmo Raw Data'!AE45&amp;",")</f>
        <v>Commercial,</v>
      </c>
      <c r="Y47" s="1" t="str">
        <f>IF('Survey Gizmo Raw Data'!AF45="","",'Survey Gizmo Raw Data'!AF45&amp;",")</f>
        <v>Dual Medicaid/ Medicare,</v>
      </c>
      <c r="Z47" s="1" t="str">
        <f>IF('Survey Gizmo Raw Data'!AG45="","",'Survey Gizmo Raw Data'!AG45)</f>
        <v>Other</v>
      </c>
      <c r="AA47" s="1" t="str">
        <f>'Survey Gizmo Raw Data'!AH45</f>
        <v>State</v>
      </c>
      <c r="AB47" s="1">
        <f>'Survey Gizmo Raw Data'!AJ45</f>
        <v>0</v>
      </c>
      <c r="AC47" s="1" t="str">
        <f>IF(AA47="Aggregated rate for health plans",'Survey Gizmo Raw Data'!AK45,IF(AA47="Aggregated rate for ACOs",'Survey Gizmo Raw Data'!AM45,IF(AA47="Aggregated rate for providers (e.g., primary care practices, hospitals)",'Survey Gizmo Raw Data'!AO45,"")))</f>
        <v/>
      </c>
      <c r="AD47" s="1" t="str">
        <f t="shared" ref="AD47:AD53" si="115">IF(ISNUMBER(SEARCH("*sub-population*",AC47)),AC47&amp;" ("&amp;AE47&amp;")","")</f>
        <v/>
      </c>
      <c r="AE47" s="1" t="str">
        <f>IF(AC47="Sub-population of health plans",'Survey Gizmo Raw Data'!AL45,IF(AC47="Sub-population of ACOs",'Survey Gizmo Raw Data'!AN45,IF(AC47="Sub-population of providers",'Survey Gizmo Raw Data'!AP45,"")))</f>
        <v/>
      </c>
      <c r="AF47" s="1" t="str">
        <f>IF('Survey Gizmo Raw Data'!AQ45="","",'Survey Gizmo Raw Data'!AQ45&amp;",")</f>
        <v>Payment (financial incentive or disincentive),</v>
      </c>
      <c r="AG47" s="1" t="str">
        <f>IF('Survey Gizmo Raw Data'!AR45="","",'Survey Gizmo Raw Data'!AR45&amp;",")</f>
        <v>Contractual performance monitoring without financial implications,</v>
      </c>
      <c r="AH47" s="1" t="str">
        <f>IF('Survey Gizmo Raw Data'!AS45="","",'Survey Gizmo Raw Data'!AS45&amp;",")</f>
        <v>Public reporting,</v>
      </c>
      <c r="AI47" s="1" t="str">
        <f t="shared" ref="AI47:AI53" si="116">IF(AJ47=" (),","",AJ47)</f>
        <v>Quality reporting (Medical groups use results to improve rates)</v>
      </c>
      <c r="AJ47" s="1" t="str">
        <f t="shared" si="60"/>
        <v>Quality reporting (Medical groups use results to improve rates)</v>
      </c>
      <c r="AK47" s="1" t="str">
        <f>IF('Survey Gizmo Raw Data'!AT45="","","Quality reporting")</f>
        <v>Quality reporting</v>
      </c>
      <c r="AL47" s="1" t="str">
        <f>IF('Survey Gizmo Raw Data'!AV45="","",'Survey Gizmo Raw Data'!AV45)</f>
        <v>Medical groups use results to improve rates</v>
      </c>
      <c r="AM47" s="1" t="str">
        <f t="shared" ref="AM47:AM53" si="117">IF(AN47=" ()","",AN47)</f>
        <v/>
      </c>
      <c r="AN47" s="1" t="str">
        <f t="shared" ref="AN47:AN53" si="118">AO47&amp;" ("&amp;AP47&amp;")"</f>
        <v xml:space="preserve"> ()</v>
      </c>
      <c r="AO47" s="1" t="str">
        <f>IF('Survey Gizmo Raw Data'!AU45="","","Other")</f>
        <v/>
      </c>
      <c r="AP47" s="1" t="str">
        <f>IF('Survey Gizmo Raw Data'!AW45="","",'Survey Gizmo Raw Data'!AW45)</f>
        <v/>
      </c>
      <c r="AQ47" s="1" t="str">
        <f>'Survey Gizmo Raw Data'!AX45</f>
        <v>Yes</v>
      </c>
      <c r="AR47" s="1">
        <f>'Survey Gizmo Raw Data'!AY45</f>
        <v>0</v>
      </c>
      <c r="AS47" s="1" t="str">
        <f>'Survey Gizmo Raw Data'!AZ45</f>
        <v>11/01/2015</v>
      </c>
      <c r="AT47" s="1" t="str">
        <f>'Survey Gizmo Raw Data'!BA45</f>
        <v>12/31/2017</v>
      </c>
      <c r="AU47" s="1">
        <f>'Survey Gizmo Raw Data'!BB45</f>
        <v>9204</v>
      </c>
      <c r="AV47" s="1">
        <f>'Survey Gizmo Raw Data'!BC45</f>
        <v>110534</v>
      </c>
      <c r="AW47" s="3">
        <f t="shared" ref="AW47:AW53" si="119">AU47/AV47</f>
        <v>8.3268496571190759E-2</v>
      </c>
      <c r="AX47" s="1" t="str">
        <f>IF('Survey Gizmo Raw Data'!BE45="","Did not submit data for a second performance period.",'Survey Gizmo Raw Data'!BE45)</f>
        <v>12/01/2014</v>
      </c>
      <c r="AY47" s="1" t="str">
        <f>IF('Survey Gizmo Raw Data'!BF45="","Did not submit data for a second performance period.",'Survey Gizmo Raw Data'!BF45)</f>
        <v>12/31/2016</v>
      </c>
      <c r="AZ47" s="1">
        <f>IF('Survey Gizmo Raw Data'!BG45="","Did not submit data for a second performance period.",'Survey Gizmo Raw Data'!BG45)</f>
        <v>7837</v>
      </c>
      <c r="BA47" s="1">
        <f>IF('Survey Gizmo Raw Data'!BH45="","Did not submit data for a second performance period.",'Survey Gizmo Raw Data'!BH45)</f>
        <v>98998</v>
      </c>
      <c r="BB47" s="3">
        <f t="shared" ref="BB47:BB53" si="120">IF(BA47="Did not submit data for a second performance period.","Did not submit data for a second performance period.",AZ47/BA47)</f>
        <v>7.9163215418493305E-2</v>
      </c>
      <c r="BC47" s="1" t="str">
        <f>IF('Survey Gizmo Raw Data'!BJ45="","Did not submit data for a third performance period.",'Survey Gizmo Raw Data'!BJ45)</f>
        <v>12/01/2013</v>
      </c>
      <c r="BD47" s="1" t="str">
        <f>IF('Survey Gizmo Raw Data'!BK45="","Did not submit data for a third performance period.",'Survey Gizmo Raw Data'!BK45)</f>
        <v>12/31/2015</v>
      </c>
      <c r="BE47" s="1">
        <f>IF('Survey Gizmo Raw Data'!BL45="","Did not submit data for a third performance period.",'Survey Gizmo Raw Data'!BL45)</f>
        <v>6401</v>
      </c>
      <c r="BF47" s="1">
        <f>IF('Survey Gizmo Raw Data'!BM45="","Did not submit data for a third performance period.",'Survey Gizmo Raw Data'!BM45)</f>
        <v>80362</v>
      </c>
      <c r="BG47" s="3">
        <f t="shared" ref="BG47:BG53" si="121">IF(BF47="Did not submit data for a third performance period.","Did not submit data for a third performance period.",BE47/BF47)</f>
        <v>7.9652074363505146E-2</v>
      </c>
      <c r="BH47" s="3" t="str">
        <f t="shared" ref="BH47:BH53" si="122">BI47&amp;" ("&amp;BO47&amp;")"</f>
        <v>Jess Amo (amo@mncm.org)</v>
      </c>
      <c r="BI47" s="3" t="str">
        <f t="shared" ref="BI47:BI53" si="123">BJ47&amp;" "&amp;BK47</f>
        <v>Jess Amo</v>
      </c>
      <c r="BJ47" s="1" t="str">
        <f>'Survey Gizmo Raw Data'!BN45</f>
        <v>Jess</v>
      </c>
      <c r="BK47" s="1" t="str">
        <f>'Survey Gizmo Raw Data'!BO45</f>
        <v>Amo</v>
      </c>
      <c r="BL47" s="1" t="str">
        <f>'Survey Gizmo Raw Data'!BP45</f>
        <v>Measure Development Specialist</v>
      </c>
      <c r="BM47" s="1" t="str">
        <f>'Survey Gizmo Raw Data'!BQ45</f>
        <v>MN Community Measurement</v>
      </c>
      <c r="BN47" s="1" t="str">
        <f>'Survey Gizmo Raw Data'!BR45</f>
        <v>MN</v>
      </c>
      <c r="BO47" s="1" t="str">
        <f>'Survey Gizmo Raw Data'!BS45</f>
        <v>amo@mncm.org</v>
      </c>
      <c r="BP47" s="1" t="str">
        <f>'Survey Gizmo Raw Data'!BT45</f>
        <v>(651) 454-4825</v>
      </c>
      <c r="BQ47" s="3" t="str">
        <f t="shared" ref="BQ47:BQ53" si="124">IF(BR47="  ()","Policy contact is the same as the Technical Specifications contact",BR47)</f>
        <v>Anne Snowden (snowden@mncm.org)</v>
      </c>
      <c r="BR47" s="3" t="str">
        <f t="shared" ref="BR47:BR53" si="125">BS47&amp;" ("&amp;BY47&amp;")"</f>
        <v>Anne Snowden (snowden@mncm.org)</v>
      </c>
      <c r="BS47" s="3" t="str">
        <f t="shared" ref="BS47:BS53" si="126">BT47&amp;" "&amp;BU47</f>
        <v>Anne Snowden</v>
      </c>
      <c r="BT47" s="1" t="str">
        <f>IF('Survey Gizmo Raw Data'!BU45="","",'Survey Gizmo Raw Data'!BU45)</f>
        <v>Anne</v>
      </c>
      <c r="BU47" s="1" t="str">
        <f>IF('Survey Gizmo Raw Data'!BV45="","",'Survey Gizmo Raw Data'!BV45)</f>
        <v>Snowden</v>
      </c>
      <c r="BV47" s="1" t="str">
        <f>IF('Survey Gizmo Raw Data'!BW45="","",'Survey Gizmo Raw Data'!BW45)</f>
        <v>Director of Performance Measurement and Reporting</v>
      </c>
      <c r="BW47" s="1" t="str">
        <f>IF('Survey Gizmo Raw Data'!BX45="","",'Survey Gizmo Raw Data'!BX45)</f>
        <v>MN Community Measurement</v>
      </c>
      <c r="BX47" s="1" t="str">
        <f>IF('Survey Gizmo Raw Data'!BY45="","",'Survey Gizmo Raw Data'!BY45)</f>
        <v>MN</v>
      </c>
      <c r="BY47" s="1" t="str">
        <f>IF('Survey Gizmo Raw Data'!BZ45="","",'Survey Gizmo Raw Data'!BZ45)</f>
        <v>snowden@mncm.org</v>
      </c>
      <c r="BZ47" s="1" t="str">
        <f>IF('Survey Gizmo Raw Data'!CA45="","",'Survey Gizmo Raw Data'!CA45)</f>
        <v>(612) 454-4811</v>
      </c>
      <c r="CA47" s="1" t="str">
        <f>'Survey Gizmo Raw Data'!CB45</f>
        <v>Yes, it is okay to share with others.</v>
      </c>
      <c r="CB47" s="1">
        <f>'Survey Gizmo Raw Data'!CC45</f>
        <v>0</v>
      </c>
      <c r="CC47" s="1" t="str">
        <f>'Survey Gizmo Raw Data'!CD45</f>
        <v>Denominator identification period: The time period used to define the denominator population of the six- and 12-month Depression outcome measures. All patients with an index event during this time period are included in the measure denominator(s) for result calculation.   Measure assessment period: The patient-specific 13-month period following an index event during which a patient should continue to be assessed with PRO tools (PHQ-9) to determine response to depression treatment or remission of depression symptoms. All PRO tool scores obtained during this period must be submitted for accurate calculation of six- and 12-month Depression outcome measures. During the 2018 report year, the patent-specific assessment period was expanded to 14 months.  For this survey, the performance period start date is the start of the denominator identification period for the report year and the performance period end date is the end of the measure assessment period for the report year. This is a longitudinal measure.  QPP#: 411</v>
      </c>
    </row>
    <row r="48" spans="1:81" s="2" customFormat="1" ht="90" customHeight="1" x14ac:dyDescent="0.25">
      <c r="A48" s="1">
        <f>'Survey Gizmo Raw Data'!A46</f>
        <v>126</v>
      </c>
      <c r="B48" s="1" t="str">
        <f>'Survey Gizmo Raw Data'!BR46</f>
        <v>MN</v>
      </c>
      <c r="C48" s="1" t="str">
        <f>'Survey Gizmo Raw Data'!BQ46</f>
        <v>MN Community Measurement</v>
      </c>
      <c r="D48" s="1" t="str">
        <f>'Survey Gizmo Raw Data'!K46</f>
        <v>Yes</v>
      </c>
      <c r="E48" s="35">
        <f>IF('Survey Gizmo Raw Data'!L46="","No NQF Number",'Survey Gizmo Raw Data'!L46)</f>
        <v>1884</v>
      </c>
      <c r="F48" s="1" t="str">
        <f>'Survey Gizmo Raw Data'!J46</f>
        <v>Depression Care - Response at 6 Months</v>
      </c>
      <c r="G48" s="1" t="str">
        <f>'Survey Gizmo Raw Data'!M46</f>
        <v>Other</v>
      </c>
      <c r="H48" s="1" t="str">
        <f>'Survey Gizmo Raw Data'!O46</f>
        <v>MN Community Measurement</v>
      </c>
      <c r="I48" s="1" t="str">
        <f>'Survey Gizmo Raw Data'!P46</f>
        <v>Clinical data</v>
      </c>
      <c r="J48" s="1">
        <f>'Survey Gizmo Raw Data'!Q46</f>
        <v>0</v>
      </c>
      <c r="K48" s="1" t="str">
        <f t="shared" si="113"/>
        <v>No deviations from the measure steward (0)</v>
      </c>
      <c r="L48" s="1" t="str">
        <f t="shared" si="114"/>
        <v>No deviations from the measure steward (2018 report year (11/1/2015 to 12/31/2017)*  *See comments for dates of service definition.)</v>
      </c>
      <c r="M48" s="1" t="str">
        <f>IF('Survey Gizmo Raw Data'!R46="No","No deviations from the measure steward",IF('Survey Gizmo Raw Data'!R46="Yes","Measure does deviate from the steward",'Survey Gizmo Raw Data'!R46))</f>
        <v>No deviations from the measure steward</v>
      </c>
      <c r="N48" s="1" t="str">
        <f>'Survey Gizmo Raw Data'!S46</f>
        <v>2018 report year (11/1/2015 to 12/31/2017)*  *See comments for dates of service definition.</v>
      </c>
      <c r="O48" s="1">
        <f>'Survey Gizmo Raw Data'!T46</f>
        <v>0</v>
      </c>
      <c r="P48" s="1">
        <f>IF('Survey Gizmo Raw Data'!U46="Yes",'Survey Gizmo Raw Data'!V46,'Survey Gizmo Raw Data'!W46)</f>
        <v>0</v>
      </c>
      <c r="Q48" s="1" t="str">
        <f>'Survey Gizmo Raw Data'!X46</f>
        <v>Yes</v>
      </c>
      <c r="R48" s="1" t="str">
        <f>'Survey Gizmo Raw Data'!Y46</f>
        <v>No</v>
      </c>
      <c r="S48" s="1">
        <f>'Survey Gizmo Raw Data'!Z46</f>
        <v>0</v>
      </c>
      <c r="T48" s="1" t="str">
        <f>'Survey Gizmo Raw Data'!AA46</f>
        <v>Other</v>
      </c>
      <c r="U48" s="1" t="str">
        <f>'Survey Gizmo Raw Data'!AB46</f>
        <v>Age, insurance product, deprivation index, severity of depression</v>
      </c>
      <c r="V48" s="1" t="str">
        <f>IF('Survey Gizmo Raw Data'!AC46="","",'Survey Gizmo Raw Data'!AC46&amp;",")</f>
        <v>Medicaid,</v>
      </c>
      <c r="W48" s="1" t="str">
        <f>IF('Survey Gizmo Raw Data'!AD46="","",'Survey Gizmo Raw Data'!AD46&amp;",")</f>
        <v>Medicare,</v>
      </c>
      <c r="X48" s="1" t="str">
        <f>IF('Survey Gizmo Raw Data'!AE46="","",'Survey Gizmo Raw Data'!AE46&amp;",")</f>
        <v>Commercial,</v>
      </c>
      <c r="Y48" s="1" t="str">
        <f>IF('Survey Gizmo Raw Data'!AF46="","",'Survey Gizmo Raw Data'!AF46&amp;",")</f>
        <v>Dual Medicaid/ Medicare,</v>
      </c>
      <c r="Z48" s="1" t="str">
        <f>IF('Survey Gizmo Raw Data'!AG46="","",'Survey Gizmo Raw Data'!AG46)</f>
        <v>Other</v>
      </c>
      <c r="AA48" s="1" t="str">
        <f>'Survey Gizmo Raw Data'!AH46</f>
        <v>State</v>
      </c>
      <c r="AB48" s="1">
        <f>'Survey Gizmo Raw Data'!AJ46</f>
        <v>0</v>
      </c>
      <c r="AC48" s="1" t="str">
        <f>IF(AA48="Aggregated rate for health plans",'Survey Gizmo Raw Data'!AK46,IF(AA48="Aggregated rate for ACOs",'Survey Gizmo Raw Data'!AM46,IF(AA48="Aggregated rate for providers (e.g., primary care practices, hospitals)",'Survey Gizmo Raw Data'!AO46,"")))</f>
        <v/>
      </c>
      <c r="AD48" s="1" t="str">
        <f t="shared" si="115"/>
        <v/>
      </c>
      <c r="AE48" s="1" t="str">
        <f>IF(AC48="Sub-population of health plans",'Survey Gizmo Raw Data'!AL46,IF(AC48="Sub-population of ACOs",'Survey Gizmo Raw Data'!AN46,IF(AC48="Sub-population of providers",'Survey Gizmo Raw Data'!AP46,"")))</f>
        <v/>
      </c>
      <c r="AF48" s="1" t="str">
        <f>IF('Survey Gizmo Raw Data'!AQ46="","",'Survey Gizmo Raw Data'!AQ46&amp;",")</f>
        <v>Payment (financial incentive or disincentive),</v>
      </c>
      <c r="AG48" s="1" t="str">
        <f>IF('Survey Gizmo Raw Data'!AR46="","",'Survey Gizmo Raw Data'!AR46&amp;",")</f>
        <v>Contractual performance monitoring without financial implications,</v>
      </c>
      <c r="AH48" s="1" t="str">
        <f>IF('Survey Gizmo Raw Data'!AS46="","",'Survey Gizmo Raw Data'!AS46&amp;",")</f>
        <v>Public reporting,</v>
      </c>
      <c r="AI48" s="1" t="str">
        <f t="shared" si="116"/>
        <v>Quality reporting (Medical groups use results to improve rates)</v>
      </c>
      <c r="AJ48" s="1" t="str">
        <f t="shared" si="60"/>
        <v>Quality reporting (Medical groups use results to improve rates)</v>
      </c>
      <c r="AK48" s="1" t="str">
        <f>IF('Survey Gizmo Raw Data'!AT46="","","Quality reporting")</f>
        <v>Quality reporting</v>
      </c>
      <c r="AL48" s="1" t="str">
        <f>IF('Survey Gizmo Raw Data'!AV46="","",'Survey Gizmo Raw Data'!AV46)</f>
        <v>Medical groups use results to improve rates</v>
      </c>
      <c r="AM48" s="1" t="str">
        <f t="shared" si="117"/>
        <v/>
      </c>
      <c r="AN48" s="1" t="str">
        <f t="shared" si="118"/>
        <v xml:space="preserve"> ()</v>
      </c>
      <c r="AO48" s="1" t="str">
        <f>IF('Survey Gizmo Raw Data'!AU46="","","Other")</f>
        <v/>
      </c>
      <c r="AP48" s="1" t="str">
        <f>IF('Survey Gizmo Raw Data'!AW46="","",'Survey Gizmo Raw Data'!AW46)</f>
        <v/>
      </c>
      <c r="AQ48" s="1" t="str">
        <f>'Survey Gizmo Raw Data'!AX46</f>
        <v>Yes</v>
      </c>
      <c r="AR48" s="1">
        <f>'Survey Gizmo Raw Data'!AY46</f>
        <v>0</v>
      </c>
      <c r="AS48" s="1" t="str">
        <f>'Survey Gizmo Raw Data'!AZ46</f>
        <v>11/01/2015</v>
      </c>
      <c r="AT48" s="1" t="str">
        <f>'Survey Gizmo Raw Data'!BA46</f>
        <v>12/31/2017</v>
      </c>
      <c r="AU48" s="1">
        <f>'Survey Gizmo Raw Data'!BB46</f>
        <v>15543</v>
      </c>
      <c r="AV48" s="1">
        <f>'Survey Gizmo Raw Data'!BC46</f>
        <v>110534</v>
      </c>
      <c r="AW48" s="3">
        <f t="shared" si="119"/>
        <v>0.14061736660213148</v>
      </c>
      <c r="AX48" s="1" t="str">
        <f>IF('Survey Gizmo Raw Data'!BE46="","Did not submit data for a second performance period.",'Survey Gizmo Raw Data'!BE46)</f>
        <v>12/01/2014</v>
      </c>
      <c r="AY48" s="1" t="str">
        <f>IF('Survey Gizmo Raw Data'!BF46="","Did not submit data for a second performance period.",'Survey Gizmo Raw Data'!BF46)</f>
        <v>12/31/2016</v>
      </c>
      <c r="AZ48" s="1">
        <f>IF('Survey Gizmo Raw Data'!BG46="","Did not submit data for a second performance period.",'Survey Gizmo Raw Data'!BG46)</f>
        <v>13387</v>
      </c>
      <c r="BA48" s="1">
        <f>IF('Survey Gizmo Raw Data'!BH46="","Did not submit data for a second performance period.",'Survey Gizmo Raw Data'!BH46)</f>
        <v>98998</v>
      </c>
      <c r="BB48" s="3">
        <f t="shared" si="120"/>
        <v>0.13522495403947554</v>
      </c>
      <c r="BC48" s="1" t="str">
        <f>IF('Survey Gizmo Raw Data'!BJ46="","Did not submit data for a third performance period.",'Survey Gizmo Raw Data'!BJ46)</f>
        <v>12/01/2013</v>
      </c>
      <c r="BD48" s="1" t="str">
        <f>IF('Survey Gizmo Raw Data'!BK46="","Did not submit data for a third performance period.",'Survey Gizmo Raw Data'!BK46)</f>
        <v>12/31/2015</v>
      </c>
      <c r="BE48" s="1">
        <f>IF('Survey Gizmo Raw Data'!BL46="","Did not submit data for a third performance period.",'Survey Gizmo Raw Data'!BL46)</f>
        <v>10826</v>
      </c>
      <c r="BF48" s="1">
        <f>IF('Survey Gizmo Raw Data'!BM46="","Did not submit data for a third performance period.",'Survey Gizmo Raw Data'!BM46)</f>
        <v>80362</v>
      </c>
      <c r="BG48" s="3">
        <f t="shared" si="121"/>
        <v>0.13471541275727333</v>
      </c>
      <c r="BH48" s="3" t="str">
        <f t="shared" si="122"/>
        <v>Jess Amo (amo@mncm.org)</v>
      </c>
      <c r="BI48" s="3" t="str">
        <f t="shared" si="123"/>
        <v>Jess Amo</v>
      </c>
      <c r="BJ48" s="1" t="str">
        <f>'Survey Gizmo Raw Data'!BN46</f>
        <v>Jess</v>
      </c>
      <c r="BK48" s="1" t="str">
        <f>'Survey Gizmo Raw Data'!BO46</f>
        <v>Amo</v>
      </c>
      <c r="BL48" s="1" t="str">
        <f>'Survey Gizmo Raw Data'!BP46</f>
        <v>Measure Development Specialist</v>
      </c>
      <c r="BM48" s="1" t="str">
        <f>'Survey Gizmo Raw Data'!BQ46</f>
        <v>MN Community Measurement</v>
      </c>
      <c r="BN48" s="1" t="str">
        <f>'Survey Gizmo Raw Data'!BR46</f>
        <v>MN</v>
      </c>
      <c r="BO48" s="1" t="str">
        <f>'Survey Gizmo Raw Data'!BS46</f>
        <v>amo@mncm.org</v>
      </c>
      <c r="BP48" s="1" t="str">
        <f>'Survey Gizmo Raw Data'!BT46</f>
        <v>(612) 454-4825</v>
      </c>
      <c r="BQ48" s="3" t="str">
        <f t="shared" si="124"/>
        <v>Anne Snowden (snowden@mncm.org)</v>
      </c>
      <c r="BR48" s="3" t="str">
        <f t="shared" si="125"/>
        <v>Anne Snowden (snowden@mncm.org)</v>
      </c>
      <c r="BS48" s="3" t="str">
        <f t="shared" si="126"/>
        <v>Anne Snowden</v>
      </c>
      <c r="BT48" s="1" t="str">
        <f>IF('Survey Gizmo Raw Data'!BU46="","",'Survey Gizmo Raw Data'!BU46)</f>
        <v>Anne</v>
      </c>
      <c r="BU48" s="1" t="str">
        <f>IF('Survey Gizmo Raw Data'!BV46="","",'Survey Gizmo Raw Data'!BV46)</f>
        <v>Snowden</v>
      </c>
      <c r="BV48" s="1" t="str">
        <f>IF('Survey Gizmo Raw Data'!BW46="","",'Survey Gizmo Raw Data'!BW46)</f>
        <v>Director of Performance Measurement and Reporting</v>
      </c>
      <c r="BW48" s="1" t="str">
        <f>IF('Survey Gizmo Raw Data'!BX46="","",'Survey Gizmo Raw Data'!BX46)</f>
        <v>MN Community Measurement</v>
      </c>
      <c r="BX48" s="1" t="str">
        <f>IF('Survey Gizmo Raw Data'!BY46="","",'Survey Gizmo Raw Data'!BY46)</f>
        <v>MN</v>
      </c>
      <c r="BY48" s="1" t="str">
        <f>IF('Survey Gizmo Raw Data'!BZ46="","",'Survey Gizmo Raw Data'!BZ46)</f>
        <v>snowden@mncm.org</v>
      </c>
      <c r="BZ48" s="1" t="str">
        <f>IF('Survey Gizmo Raw Data'!CA46="","",'Survey Gizmo Raw Data'!CA46)</f>
        <v>(612) 454-4811</v>
      </c>
      <c r="CA48" s="1" t="str">
        <f>'Survey Gizmo Raw Data'!CB46</f>
        <v>Yes, it is okay to share with others.</v>
      </c>
      <c r="CB48" s="1">
        <f>'Survey Gizmo Raw Data'!CC46</f>
        <v>0</v>
      </c>
      <c r="CC48" s="1" t="str">
        <f>'Survey Gizmo Raw Data'!CD46</f>
        <v>Denominator identification period: The time period used to define the denominator population of the six- and 12-month Depression outcome measures. All patients with an index event during this time period are included in the measure denominator(s) for result calculation.   Measure assessment period: The patient-specific 13-month period following an index event during which a patient should continue to be assessed with PRO tools (PHQ-9) to determine response to depression treatment or remission of depression symptoms. All PRO tool scores obtained during this period must be submitted for accurate calculation of six- and 12-month Depression outcome measures. During the 2018 report year, the patent-specific assessment period was expanded to 14 months.  For this survey, the performance period start date is the start of the denominator identification period for the report year and the performance period end date is the end of the measure assessment period for the report year. This is a longitudinal measure.</v>
      </c>
    </row>
    <row r="49" spans="1:81" s="2" customFormat="1" ht="90" customHeight="1" x14ac:dyDescent="0.25">
      <c r="A49" s="1">
        <f>'Survey Gizmo Raw Data'!A47</f>
        <v>127</v>
      </c>
      <c r="B49" s="1" t="str">
        <f>'Survey Gizmo Raw Data'!BR47</f>
        <v>MN</v>
      </c>
      <c r="C49" s="1" t="str">
        <f>'Survey Gizmo Raw Data'!BQ47</f>
        <v>MN Community Measurement</v>
      </c>
      <c r="D49" s="1" t="str">
        <f>'Survey Gizmo Raw Data'!K47</f>
        <v>No</v>
      </c>
      <c r="E49" s="35" t="str">
        <f>IF('Survey Gizmo Raw Data'!L47="","No NQF Number",'Survey Gizmo Raw Data'!L47)</f>
        <v>No NQF Number</v>
      </c>
      <c r="F49" s="1" t="str">
        <f>'Survey Gizmo Raw Data'!J47</f>
        <v>Depression Care – PHQ-9 Follow-up at 12 Months</v>
      </c>
      <c r="G49" s="1" t="str">
        <f>'Survey Gizmo Raw Data'!M47</f>
        <v>Other</v>
      </c>
      <c r="H49" s="1" t="str">
        <f>'Survey Gizmo Raw Data'!O47</f>
        <v>MN Community Measurement</v>
      </c>
      <c r="I49" s="1" t="str">
        <f>'Survey Gizmo Raw Data'!P47</f>
        <v>Clinical data</v>
      </c>
      <c r="J49" s="1">
        <f>'Survey Gizmo Raw Data'!Q47</f>
        <v>0</v>
      </c>
      <c r="K49" s="1" t="str">
        <f t="shared" si="113"/>
        <v>No deviations from the measure steward (0)</v>
      </c>
      <c r="L49" s="1" t="str">
        <f t="shared" si="114"/>
        <v>No deviations from the measure steward (2018 report year (11/1/2015 to 12/31/2017)  *See comments for dates of service definition.)</v>
      </c>
      <c r="M49" s="1" t="str">
        <f>IF('Survey Gizmo Raw Data'!R47="No","No deviations from the measure steward",IF('Survey Gizmo Raw Data'!R47="Yes","Measure does deviate from the steward",'Survey Gizmo Raw Data'!R47))</f>
        <v>No deviations from the measure steward</v>
      </c>
      <c r="N49" s="1" t="str">
        <f>'Survey Gizmo Raw Data'!S47</f>
        <v>2018 report year (11/1/2015 to 12/31/2017)  *See comments for dates of service definition.</v>
      </c>
      <c r="O49" s="1">
        <f>'Survey Gizmo Raw Data'!T47</f>
        <v>0</v>
      </c>
      <c r="P49" s="1">
        <f>IF('Survey Gizmo Raw Data'!U47="Yes",'Survey Gizmo Raw Data'!V47,'Survey Gizmo Raw Data'!W47)</f>
        <v>0</v>
      </c>
      <c r="Q49" s="1" t="str">
        <f>'Survey Gizmo Raw Data'!X47</f>
        <v>Yes</v>
      </c>
      <c r="R49" s="1" t="str">
        <f>'Survey Gizmo Raw Data'!Y47</f>
        <v>No</v>
      </c>
      <c r="S49" s="1">
        <f>'Survey Gizmo Raw Data'!Z47</f>
        <v>0</v>
      </c>
      <c r="T49" s="1" t="str">
        <f>'Survey Gizmo Raw Data'!AA47</f>
        <v>Other</v>
      </c>
      <c r="U49" s="1" t="str">
        <f>'Survey Gizmo Raw Data'!AB47</f>
        <v>Age, insurance product, deprivation index, severity of depression</v>
      </c>
      <c r="V49" s="1" t="str">
        <f>IF('Survey Gizmo Raw Data'!AC47="","",'Survey Gizmo Raw Data'!AC47&amp;",")</f>
        <v>Medicaid,</v>
      </c>
      <c r="W49" s="1" t="str">
        <f>IF('Survey Gizmo Raw Data'!AD47="","",'Survey Gizmo Raw Data'!AD47&amp;",")</f>
        <v>Medicare,</v>
      </c>
      <c r="X49" s="1" t="str">
        <f>IF('Survey Gizmo Raw Data'!AE47="","",'Survey Gizmo Raw Data'!AE47&amp;",")</f>
        <v>Commercial,</v>
      </c>
      <c r="Y49" s="1" t="str">
        <f>IF('Survey Gizmo Raw Data'!AF47="","",'Survey Gizmo Raw Data'!AF47&amp;",")</f>
        <v>Dual Medicaid/ Medicare,</v>
      </c>
      <c r="Z49" s="1" t="str">
        <f>IF('Survey Gizmo Raw Data'!AG47="","",'Survey Gizmo Raw Data'!AG47)</f>
        <v>Other</v>
      </c>
      <c r="AA49" s="1" t="str">
        <f>'Survey Gizmo Raw Data'!AH47</f>
        <v>State</v>
      </c>
      <c r="AB49" s="1">
        <f>'Survey Gizmo Raw Data'!AJ47</f>
        <v>0</v>
      </c>
      <c r="AC49" s="1" t="str">
        <f>IF(AA49="Aggregated rate for health plans",'Survey Gizmo Raw Data'!AK47,IF(AA49="Aggregated rate for ACOs",'Survey Gizmo Raw Data'!AM47,IF(AA49="Aggregated rate for providers (e.g., primary care practices, hospitals)",'Survey Gizmo Raw Data'!AO47,"")))</f>
        <v/>
      </c>
      <c r="AD49" s="1" t="str">
        <f t="shared" si="115"/>
        <v/>
      </c>
      <c r="AE49" s="1" t="str">
        <f>IF(AC49="Sub-population of health plans",'Survey Gizmo Raw Data'!AL47,IF(AC49="Sub-population of ACOs",'Survey Gizmo Raw Data'!AN47,IF(AC49="Sub-population of providers",'Survey Gizmo Raw Data'!AP47,"")))</f>
        <v/>
      </c>
      <c r="AF49" s="1" t="str">
        <f>IF('Survey Gizmo Raw Data'!AQ47="","",'Survey Gizmo Raw Data'!AQ47&amp;",")</f>
        <v>Payment (financial incentive or disincentive),</v>
      </c>
      <c r="AG49" s="1" t="str">
        <f>IF('Survey Gizmo Raw Data'!AR47="","",'Survey Gizmo Raw Data'!AR47&amp;",")</f>
        <v>Contractual performance monitoring without financial implications,</v>
      </c>
      <c r="AH49" s="1" t="str">
        <f>IF('Survey Gizmo Raw Data'!AS47="","",'Survey Gizmo Raw Data'!AS47&amp;",")</f>
        <v>Public reporting,</v>
      </c>
      <c r="AI49" s="1" t="str">
        <f t="shared" si="116"/>
        <v>Quality reporting (Medical groups use results to improve rates)</v>
      </c>
      <c r="AJ49" s="1" t="str">
        <f t="shared" si="60"/>
        <v>Quality reporting (Medical groups use results to improve rates)</v>
      </c>
      <c r="AK49" s="1" t="str">
        <f>IF('Survey Gizmo Raw Data'!AT47="","","Quality reporting")</f>
        <v>Quality reporting</v>
      </c>
      <c r="AL49" s="1" t="str">
        <f>IF('Survey Gizmo Raw Data'!AV47="","",'Survey Gizmo Raw Data'!AV47)</f>
        <v>Medical groups use results to improve rates</v>
      </c>
      <c r="AM49" s="1" t="str">
        <f t="shared" si="117"/>
        <v/>
      </c>
      <c r="AN49" s="1" t="str">
        <f t="shared" si="118"/>
        <v xml:space="preserve"> ()</v>
      </c>
      <c r="AO49" s="1" t="str">
        <f>IF('Survey Gizmo Raw Data'!AU47="","","Other")</f>
        <v/>
      </c>
      <c r="AP49" s="1" t="str">
        <f>IF('Survey Gizmo Raw Data'!AW47="","",'Survey Gizmo Raw Data'!AW47)</f>
        <v/>
      </c>
      <c r="AQ49" s="1" t="str">
        <f>'Survey Gizmo Raw Data'!AX47</f>
        <v>Yes</v>
      </c>
      <c r="AR49" s="1">
        <f>'Survey Gizmo Raw Data'!AY47</f>
        <v>0</v>
      </c>
      <c r="AS49" s="1" t="str">
        <f>'Survey Gizmo Raw Data'!AZ47</f>
        <v>11/01/2015</v>
      </c>
      <c r="AT49" s="1" t="str">
        <f>'Survey Gizmo Raw Data'!BA47</f>
        <v>12/31/2017</v>
      </c>
      <c r="AU49" s="1">
        <f>'Survey Gizmo Raw Data'!BB47</f>
        <v>30590</v>
      </c>
      <c r="AV49" s="1">
        <f>'Survey Gizmo Raw Data'!BC47</f>
        <v>110534</v>
      </c>
      <c r="AW49" s="3">
        <f t="shared" si="119"/>
        <v>0.27674742613132614</v>
      </c>
      <c r="AX49" s="1" t="str">
        <f>IF('Survey Gizmo Raw Data'!BE47="","Did not submit data for a second performance period.",'Survey Gizmo Raw Data'!BE47)</f>
        <v>12/01/2014</v>
      </c>
      <c r="AY49" s="1" t="str">
        <f>IF('Survey Gizmo Raw Data'!BF47="","Did not submit data for a second performance period.",'Survey Gizmo Raw Data'!BF47)</f>
        <v>12/31/2016</v>
      </c>
      <c r="AZ49" s="1">
        <f>IF('Survey Gizmo Raw Data'!BG47="","Did not submit data for a second performance period.",'Survey Gizmo Raw Data'!BG47)</f>
        <v>27204</v>
      </c>
      <c r="BA49" s="1">
        <f>IF('Survey Gizmo Raw Data'!BH47="","Did not submit data for a second performance period.",'Survey Gizmo Raw Data'!BH47)</f>
        <v>98998</v>
      </c>
      <c r="BB49" s="3">
        <f t="shared" si="120"/>
        <v>0.2747934301703065</v>
      </c>
      <c r="BC49" s="1" t="str">
        <f>IF('Survey Gizmo Raw Data'!BJ47="","Did not submit data for a third performance period.",'Survey Gizmo Raw Data'!BJ47)</f>
        <v>12/01/2013</v>
      </c>
      <c r="BD49" s="1" t="str">
        <f>IF('Survey Gizmo Raw Data'!BK47="","Did not submit data for a third performance period.",'Survey Gizmo Raw Data'!BK47)</f>
        <v>12/31/2015</v>
      </c>
      <c r="BE49" s="1">
        <f>IF('Survey Gizmo Raw Data'!BL47="","Did not submit data for a third performance period.",'Survey Gizmo Raw Data'!BL47)</f>
        <v>18354</v>
      </c>
      <c r="BF49" s="1">
        <f>IF('Survey Gizmo Raw Data'!BM47="","Did not submit data for a third performance period.",'Survey Gizmo Raw Data'!BM47)</f>
        <v>80362</v>
      </c>
      <c r="BG49" s="3">
        <f t="shared" si="121"/>
        <v>0.22839152833428736</v>
      </c>
      <c r="BH49" s="3" t="str">
        <f t="shared" si="122"/>
        <v>Jess Amo (amo@mncm.org)</v>
      </c>
      <c r="BI49" s="3" t="str">
        <f t="shared" si="123"/>
        <v>Jess Amo</v>
      </c>
      <c r="BJ49" s="1" t="str">
        <f>'Survey Gizmo Raw Data'!BN47</f>
        <v>Jess</v>
      </c>
      <c r="BK49" s="1" t="str">
        <f>'Survey Gizmo Raw Data'!BO47</f>
        <v>Amo</v>
      </c>
      <c r="BL49" s="1" t="str">
        <f>'Survey Gizmo Raw Data'!BP47</f>
        <v>Measure Development Specialist</v>
      </c>
      <c r="BM49" s="1" t="str">
        <f>'Survey Gizmo Raw Data'!BQ47</f>
        <v>MN Community Measurement</v>
      </c>
      <c r="BN49" s="1" t="str">
        <f>'Survey Gizmo Raw Data'!BR47</f>
        <v>MN</v>
      </c>
      <c r="BO49" s="1" t="str">
        <f>'Survey Gizmo Raw Data'!BS47</f>
        <v>amo@mncm.org</v>
      </c>
      <c r="BP49" s="1" t="str">
        <f>'Survey Gizmo Raw Data'!BT47</f>
        <v>(612) 454-4825</v>
      </c>
      <c r="BQ49" s="3" t="str">
        <f t="shared" si="124"/>
        <v>Anne Snowden (snowden@mncm.org)</v>
      </c>
      <c r="BR49" s="3" t="str">
        <f t="shared" si="125"/>
        <v>Anne Snowden (snowden@mncm.org)</v>
      </c>
      <c r="BS49" s="3" t="str">
        <f t="shared" si="126"/>
        <v>Anne Snowden</v>
      </c>
      <c r="BT49" s="1" t="str">
        <f>IF('Survey Gizmo Raw Data'!BU47="","",'Survey Gizmo Raw Data'!BU47)</f>
        <v>Anne</v>
      </c>
      <c r="BU49" s="1" t="str">
        <f>IF('Survey Gizmo Raw Data'!BV47="","",'Survey Gizmo Raw Data'!BV47)</f>
        <v>Snowden</v>
      </c>
      <c r="BV49" s="1" t="str">
        <f>IF('Survey Gizmo Raw Data'!BW47="","",'Survey Gizmo Raw Data'!BW47)</f>
        <v>Director of Performance Measurement and Reporting</v>
      </c>
      <c r="BW49" s="1" t="str">
        <f>IF('Survey Gizmo Raw Data'!BX47="","",'Survey Gizmo Raw Data'!BX47)</f>
        <v>MN Community Measurement</v>
      </c>
      <c r="BX49" s="1" t="str">
        <f>IF('Survey Gizmo Raw Data'!BY47="","",'Survey Gizmo Raw Data'!BY47)</f>
        <v>MN</v>
      </c>
      <c r="BY49" s="1" t="str">
        <f>IF('Survey Gizmo Raw Data'!BZ47="","",'Survey Gizmo Raw Data'!BZ47)</f>
        <v>snowden@mncm.org</v>
      </c>
      <c r="BZ49" s="1" t="str">
        <f>IF('Survey Gizmo Raw Data'!CA47="","",'Survey Gizmo Raw Data'!CA47)</f>
        <v>(612) 454-4811</v>
      </c>
      <c r="CA49" s="1" t="str">
        <f>'Survey Gizmo Raw Data'!CB47</f>
        <v>Yes, it is okay to share with others.</v>
      </c>
      <c r="CB49" s="1">
        <f>'Survey Gizmo Raw Data'!CC47</f>
        <v>0</v>
      </c>
      <c r="CC49" s="1" t="str">
        <f>'Survey Gizmo Raw Data'!CD47</f>
        <v>Denominator identification period: The time period used to define the denominator population of the six- and 12-month Depression outcome measures. All patients with an index event during this time period are included in the measure denominator(s) for result calculation.   Measure assessment period: The patient-specific 13-month period following an index event during which a patient should continue to be assessed with PRO tools (PHQ-9) to determine response to depression treatment or remission of depression symptoms. All PRO tool scores obtained during this period must be submitted for accurate calculation of six- and 12-month Depression outcome measures. During the 2018 report year, the patent-specific assessment period was expanded to 14 months.  For this survey, the performance period start date is the start of the denominator identification period for the report year and the performance period end date is the end of the measure assessment period for the report year. This is a longitudinal measure.</v>
      </c>
    </row>
    <row r="50" spans="1:81" s="2" customFormat="1" ht="90" customHeight="1" x14ac:dyDescent="0.25">
      <c r="A50" s="1">
        <f>'Survey Gizmo Raw Data'!A48</f>
        <v>128</v>
      </c>
      <c r="B50" s="1" t="str">
        <f>'Survey Gizmo Raw Data'!BR48</f>
        <v>MN</v>
      </c>
      <c r="C50" s="1" t="str">
        <f>'Survey Gizmo Raw Data'!BQ48</f>
        <v>MN Community Measurement</v>
      </c>
      <c r="D50" s="1" t="str">
        <f>'Survey Gizmo Raw Data'!K48</f>
        <v>Yes</v>
      </c>
      <c r="E50" s="35">
        <f>IF('Survey Gizmo Raw Data'!L48="","No NQF Number",'Survey Gizmo Raw Data'!L48)</f>
        <v>710</v>
      </c>
      <c r="F50" s="1" t="str">
        <f>'Survey Gizmo Raw Data'!J48</f>
        <v>Depression Care – Remission at 12 Months</v>
      </c>
      <c r="G50" s="1" t="str">
        <f>'Survey Gizmo Raw Data'!M48</f>
        <v>Other</v>
      </c>
      <c r="H50" s="1" t="str">
        <f>'Survey Gizmo Raw Data'!O48</f>
        <v>MN Community Measurement</v>
      </c>
      <c r="I50" s="1" t="str">
        <f>'Survey Gizmo Raw Data'!P48</f>
        <v>Clinical data</v>
      </c>
      <c r="J50" s="1">
        <f>'Survey Gizmo Raw Data'!Q48</f>
        <v>0</v>
      </c>
      <c r="K50" s="1" t="str">
        <f t="shared" si="113"/>
        <v>No deviations from the measure steward (0)</v>
      </c>
      <c r="L50" s="1" t="str">
        <f t="shared" si="114"/>
        <v>No deviations from the measure steward (2018 report year (11/1/2015 to 12/31/2017)  *See comments for dates of service definition.)</v>
      </c>
      <c r="M50" s="1" t="str">
        <f>IF('Survey Gizmo Raw Data'!R48="No","No deviations from the measure steward",IF('Survey Gizmo Raw Data'!R48="Yes","Measure does deviate from the steward",'Survey Gizmo Raw Data'!R48))</f>
        <v>No deviations from the measure steward</v>
      </c>
      <c r="N50" s="1" t="str">
        <f>'Survey Gizmo Raw Data'!S48</f>
        <v>2018 report year (11/1/2015 to 12/31/2017)  *See comments for dates of service definition.</v>
      </c>
      <c r="O50" s="1">
        <f>'Survey Gizmo Raw Data'!T48</f>
        <v>0</v>
      </c>
      <c r="P50" s="1">
        <f>IF('Survey Gizmo Raw Data'!U48="Yes",'Survey Gizmo Raw Data'!V48,'Survey Gizmo Raw Data'!W48)</f>
        <v>0</v>
      </c>
      <c r="Q50" s="1" t="str">
        <f>'Survey Gizmo Raw Data'!X48</f>
        <v>Yes</v>
      </c>
      <c r="R50" s="1" t="str">
        <f>'Survey Gizmo Raw Data'!Y48</f>
        <v>No</v>
      </c>
      <c r="S50" s="1">
        <f>'Survey Gizmo Raw Data'!Z48</f>
        <v>0</v>
      </c>
      <c r="T50" s="1" t="str">
        <f>'Survey Gizmo Raw Data'!AA48</f>
        <v>Other</v>
      </c>
      <c r="U50" s="1" t="str">
        <f>'Survey Gizmo Raw Data'!AB48</f>
        <v>Age, insurance product, deprivation index, severity of depression</v>
      </c>
      <c r="V50" s="1" t="str">
        <f>IF('Survey Gizmo Raw Data'!AC48="","",'Survey Gizmo Raw Data'!AC48&amp;",")</f>
        <v>Medicaid,</v>
      </c>
      <c r="W50" s="1" t="str">
        <f>IF('Survey Gizmo Raw Data'!AD48="","",'Survey Gizmo Raw Data'!AD48&amp;",")</f>
        <v>Medicare,</v>
      </c>
      <c r="X50" s="1" t="str">
        <f>IF('Survey Gizmo Raw Data'!AE48="","",'Survey Gizmo Raw Data'!AE48&amp;",")</f>
        <v>Commercial,</v>
      </c>
      <c r="Y50" s="1" t="str">
        <f>IF('Survey Gizmo Raw Data'!AF48="","",'Survey Gizmo Raw Data'!AF48&amp;",")</f>
        <v>Dual Medicaid/ Medicare,</v>
      </c>
      <c r="Z50" s="1" t="str">
        <f>IF('Survey Gizmo Raw Data'!AG48="","",'Survey Gizmo Raw Data'!AG48)</f>
        <v>Other</v>
      </c>
      <c r="AA50" s="1" t="str">
        <f>'Survey Gizmo Raw Data'!AH48</f>
        <v>State</v>
      </c>
      <c r="AB50" s="1">
        <f>'Survey Gizmo Raw Data'!AJ48</f>
        <v>0</v>
      </c>
      <c r="AC50" s="1" t="str">
        <f>IF(AA50="Aggregated rate for health plans",'Survey Gizmo Raw Data'!AK48,IF(AA50="Aggregated rate for ACOs",'Survey Gizmo Raw Data'!AM48,IF(AA50="Aggregated rate for providers (e.g., primary care practices, hospitals)",'Survey Gizmo Raw Data'!AO48,"")))</f>
        <v/>
      </c>
      <c r="AD50" s="1" t="str">
        <f t="shared" si="115"/>
        <v/>
      </c>
      <c r="AE50" s="1" t="str">
        <f>IF(AC50="Sub-population of health plans",'Survey Gizmo Raw Data'!AL48,IF(AC50="Sub-population of ACOs",'Survey Gizmo Raw Data'!AN48,IF(AC50="Sub-population of providers",'Survey Gizmo Raw Data'!AP48,"")))</f>
        <v/>
      </c>
      <c r="AF50" s="1" t="str">
        <f>IF('Survey Gizmo Raw Data'!AQ48="","",'Survey Gizmo Raw Data'!AQ48&amp;",")</f>
        <v>Payment (financial incentive or disincentive),</v>
      </c>
      <c r="AG50" s="1" t="str">
        <f>IF('Survey Gizmo Raw Data'!AR48="","",'Survey Gizmo Raw Data'!AR48&amp;",")</f>
        <v>Contractual performance monitoring without financial implications,</v>
      </c>
      <c r="AH50" s="1" t="str">
        <f>IF('Survey Gizmo Raw Data'!AS48="","",'Survey Gizmo Raw Data'!AS48&amp;",")</f>
        <v>Public reporting,</v>
      </c>
      <c r="AI50" s="1" t="str">
        <f t="shared" si="116"/>
        <v>Quality reporting (Medical groups use results to improve rates)</v>
      </c>
      <c r="AJ50" s="1" t="str">
        <f t="shared" si="60"/>
        <v>Quality reporting (Medical groups use results to improve rates)</v>
      </c>
      <c r="AK50" s="1" t="str">
        <f>IF('Survey Gizmo Raw Data'!AT48="","","Quality reporting")</f>
        <v>Quality reporting</v>
      </c>
      <c r="AL50" s="1" t="str">
        <f>IF('Survey Gizmo Raw Data'!AV48="","",'Survey Gizmo Raw Data'!AV48)</f>
        <v>Medical groups use results to improve rates</v>
      </c>
      <c r="AM50" s="1" t="str">
        <f t="shared" si="117"/>
        <v/>
      </c>
      <c r="AN50" s="1" t="str">
        <f t="shared" si="118"/>
        <v xml:space="preserve"> ()</v>
      </c>
      <c r="AO50" s="1" t="str">
        <f>IF('Survey Gizmo Raw Data'!AU48="","","Other")</f>
        <v/>
      </c>
      <c r="AP50" s="1" t="str">
        <f>IF('Survey Gizmo Raw Data'!AW48="","",'Survey Gizmo Raw Data'!AW48)</f>
        <v/>
      </c>
      <c r="AQ50" s="1" t="str">
        <f>'Survey Gizmo Raw Data'!AX48</f>
        <v>Yes</v>
      </c>
      <c r="AR50" s="1">
        <f>'Survey Gizmo Raw Data'!AY48</f>
        <v>0</v>
      </c>
      <c r="AS50" s="1" t="str">
        <f>'Survey Gizmo Raw Data'!AZ48</f>
        <v>11/01/2015</v>
      </c>
      <c r="AT50" s="1" t="str">
        <f>'Survey Gizmo Raw Data'!BA48</f>
        <v>12/31/2017</v>
      </c>
      <c r="AU50" s="1">
        <f>'Survey Gizmo Raw Data'!BB48</f>
        <v>7680</v>
      </c>
      <c r="AV50" s="1">
        <f>'Survey Gizmo Raw Data'!BC48</f>
        <v>110534</v>
      </c>
      <c r="AW50" s="3">
        <f t="shared" si="119"/>
        <v>6.9480883709989685E-2</v>
      </c>
      <c r="AX50" s="1" t="str">
        <f>IF('Survey Gizmo Raw Data'!BE48="","Did not submit data for a second performance period.",'Survey Gizmo Raw Data'!BE48)</f>
        <v>12/01/2014</v>
      </c>
      <c r="AY50" s="1" t="str">
        <f>IF('Survey Gizmo Raw Data'!BF48="","Did not submit data for a second performance period.",'Survey Gizmo Raw Data'!BF48)</f>
        <v>12/31/2016</v>
      </c>
      <c r="AZ50" s="1">
        <f>IF('Survey Gizmo Raw Data'!BG48="","Did not submit data for a second performance period.",'Survey Gizmo Raw Data'!BG48)</f>
        <v>6423</v>
      </c>
      <c r="BA50" s="1">
        <f>IF('Survey Gizmo Raw Data'!BH48="","Did not submit data for a second performance period.",'Survey Gizmo Raw Data'!BH48)</f>
        <v>98998</v>
      </c>
      <c r="BB50" s="3">
        <f t="shared" si="120"/>
        <v>6.4880098587850266E-2</v>
      </c>
      <c r="BC50" s="1" t="str">
        <f>IF('Survey Gizmo Raw Data'!BJ48="","Did not submit data for a third performance period.",'Survey Gizmo Raw Data'!BJ48)</f>
        <v>12/01/2013</v>
      </c>
      <c r="BD50" s="1" t="str">
        <f>IF('Survey Gizmo Raw Data'!BK48="","Did not submit data for a third performance period.",'Survey Gizmo Raw Data'!BK48)</f>
        <v>12/31/2015</v>
      </c>
      <c r="BE50" s="1">
        <f>IF('Survey Gizmo Raw Data'!BL48="","Did not submit data for a third performance period.",'Survey Gizmo Raw Data'!BL48)</f>
        <v>4163</v>
      </c>
      <c r="BF50" s="1">
        <f>IF('Survey Gizmo Raw Data'!BM48="","Did not submit data for a third performance period.",'Survey Gizmo Raw Data'!BM48)</f>
        <v>80362</v>
      </c>
      <c r="BG50" s="3">
        <f t="shared" si="121"/>
        <v>5.180309101316543E-2</v>
      </c>
      <c r="BH50" s="3" t="str">
        <f t="shared" si="122"/>
        <v>Jess Amo (amo@mncm.org)</v>
      </c>
      <c r="BI50" s="3" t="str">
        <f t="shared" si="123"/>
        <v>Jess Amo</v>
      </c>
      <c r="BJ50" s="1" t="str">
        <f>'Survey Gizmo Raw Data'!BN48</f>
        <v>Jess</v>
      </c>
      <c r="BK50" s="1" t="str">
        <f>'Survey Gizmo Raw Data'!BO48</f>
        <v>Amo</v>
      </c>
      <c r="BL50" s="1" t="str">
        <f>'Survey Gizmo Raw Data'!BP48</f>
        <v>Measure Development Specialist</v>
      </c>
      <c r="BM50" s="1" t="str">
        <f>'Survey Gizmo Raw Data'!BQ48</f>
        <v>MN Community Measurement</v>
      </c>
      <c r="BN50" s="1" t="str">
        <f>'Survey Gizmo Raw Data'!BR48</f>
        <v>MN</v>
      </c>
      <c r="BO50" s="1" t="str">
        <f>'Survey Gizmo Raw Data'!BS48</f>
        <v>amo@mncm.org</v>
      </c>
      <c r="BP50" s="1" t="str">
        <f>'Survey Gizmo Raw Data'!BT48</f>
        <v>(651) 454-4825</v>
      </c>
      <c r="BQ50" s="3" t="str">
        <f t="shared" si="124"/>
        <v>Anne Snowden (snowden@mncm.org)</v>
      </c>
      <c r="BR50" s="3" t="str">
        <f t="shared" si="125"/>
        <v>Anne Snowden (snowden@mncm.org)</v>
      </c>
      <c r="BS50" s="3" t="str">
        <f t="shared" si="126"/>
        <v>Anne Snowden</v>
      </c>
      <c r="BT50" s="1" t="str">
        <f>IF('Survey Gizmo Raw Data'!BU48="","",'Survey Gizmo Raw Data'!BU48)</f>
        <v>Anne</v>
      </c>
      <c r="BU50" s="1" t="str">
        <f>IF('Survey Gizmo Raw Data'!BV48="","",'Survey Gizmo Raw Data'!BV48)</f>
        <v>Snowden</v>
      </c>
      <c r="BV50" s="1" t="str">
        <f>IF('Survey Gizmo Raw Data'!BW48="","",'Survey Gizmo Raw Data'!BW48)</f>
        <v>Director of Performance Measurement and Reporting</v>
      </c>
      <c r="BW50" s="1" t="str">
        <f>IF('Survey Gizmo Raw Data'!BX48="","",'Survey Gizmo Raw Data'!BX48)</f>
        <v>MN Community Measurement</v>
      </c>
      <c r="BX50" s="1" t="str">
        <f>IF('Survey Gizmo Raw Data'!BY48="","",'Survey Gizmo Raw Data'!BY48)</f>
        <v>MN</v>
      </c>
      <c r="BY50" s="1" t="str">
        <f>IF('Survey Gizmo Raw Data'!BZ48="","",'Survey Gizmo Raw Data'!BZ48)</f>
        <v>snowden@mncm.org</v>
      </c>
      <c r="BZ50" s="1" t="str">
        <f>IF('Survey Gizmo Raw Data'!CA48="","",'Survey Gizmo Raw Data'!CA48)</f>
        <v>(612) 454-4811</v>
      </c>
      <c r="CA50" s="1" t="str">
        <f>'Survey Gizmo Raw Data'!CB48</f>
        <v>Yes, it is okay to share with others.</v>
      </c>
      <c r="CB50" s="1">
        <f>'Survey Gizmo Raw Data'!CC48</f>
        <v>0</v>
      </c>
      <c r="CC50" s="1" t="str">
        <f>'Survey Gizmo Raw Data'!CD48</f>
        <v>Denominator identification period: The time period used to define the denominator population of the six- and 12-month Depression outcome measures. All patients with an index event during this time period are included in the measure denominator(s) for result calculation.   Measure assessment period: The patient-specific 13-month period following an index event during which a patient should continue to be assessed with PRO tools (PHQ-9) to determine response to depression treatment or remission of depression symptoms. All PRO tool scores obtained during this period must be submitted for accurate calculation of six- and 12-month Depression outcome measures. During the 2018 report year, the patent-specific assessment period was expanded to 14 months.  For this survey, the performance period start date is the start of the denominator identification period for the report year and the performance period end date is the end of the measure assessment period for the report year. This is a longitudinal measure.  QPP#: 370 ACO#: MH-1 e-CQM#: CMS 159</v>
      </c>
    </row>
    <row r="51" spans="1:81" s="2" customFormat="1" ht="90" customHeight="1" x14ac:dyDescent="0.25">
      <c r="A51" s="1">
        <f>'Survey Gizmo Raw Data'!A49</f>
        <v>129</v>
      </c>
      <c r="B51" s="1" t="str">
        <f>'Survey Gizmo Raw Data'!BR49</f>
        <v>MN</v>
      </c>
      <c r="C51" s="1" t="str">
        <f>'Survey Gizmo Raw Data'!BQ49</f>
        <v>MN Community Measurement</v>
      </c>
      <c r="D51" s="1" t="str">
        <f>'Survey Gizmo Raw Data'!K49</f>
        <v>Yes</v>
      </c>
      <c r="E51" s="35">
        <f>IF('Survey Gizmo Raw Data'!L49="","No NQF Number",'Survey Gizmo Raw Data'!L49)</f>
        <v>1885</v>
      </c>
      <c r="F51" s="1" t="str">
        <f>'Survey Gizmo Raw Data'!J49</f>
        <v>Depression Care - Response at 12 Months</v>
      </c>
      <c r="G51" s="1" t="str">
        <f>'Survey Gizmo Raw Data'!M49</f>
        <v>Other</v>
      </c>
      <c r="H51" s="1" t="str">
        <f>'Survey Gizmo Raw Data'!O49</f>
        <v>MN Community Measurement</v>
      </c>
      <c r="I51" s="1" t="str">
        <f>'Survey Gizmo Raw Data'!P49</f>
        <v>Clinical data</v>
      </c>
      <c r="J51" s="1">
        <f>'Survey Gizmo Raw Data'!Q49</f>
        <v>0</v>
      </c>
      <c r="K51" s="1" t="str">
        <f t="shared" si="113"/>
        <v>No deviations from the measure steward (0)</v>
      </c>
      <c r="L51" s="1" t="str">
        <f t="shared" si="114"/>
        <v>No deviations from the measure steward (2018 report year (11/1/2015 to 12/31/2017)  *See comments for dates of service definition.)</v>
      </c>
      <c r="M51" s="1" t="str">
        <f>IF('Survey Gizmo Raw Data'!R49="No","No deviations from the measure steward",IF('Survey Gizmo Raw Data'!R49="Yes","Measure does deviate from the steward",'Survey Gizmo Raw Data'!R49))</f>
        <v>No deviations from the measure steward</v>
      </c>
      <c r="N51" s="1" t="str">
        <f>'Survey Gizmo Raw Data'!S49</f>
        <v>2018 report year (11/1/2015 to 12/31/2017)  *See comments for dates of service definition.</v>
      </c>
      <c r="O51" s="1">
        <f>'Survey Gizmo Raw Data'!T49</f>
        <v>0</v>
      </c>
      <c r="P51" s="1">
        <f>IF('Survey Gizmo Raw Data'!U49="Yes",'Survey Gizmo Raw Data'!V49,'Survey Gizmo Raw Data'!W49)</f>
        <v>0</v>
      </c>
      <c r="Q51" s="1" t="str">
        <f>'Survey Gizmo Raw Data'!X49</f>
        <v>Yes</v>
      </c>
      <c r="R51" s="1" t="str">
        <f>'Survey Gizmo Raw Data'!Y49</f>
        <v>No</v>
      </c>
      <c r="S51" s="1">
        <f>'Survey Gizmo Raw Data'!Z49</f>
        <v>0</v>
      </c>
      <c r="T51" s="1" t="str">
        <f>'Survey Gizmo Raw Data'!AA49</f>
        <v>Other</v>
      </c>
      <c r="U51" s="1" t="str">
        <f>'Survey Gizmo Raw Data'!AB49</f>
        <v>Age, insurance product, deprivation index, severity of depression</v>
      </c>
      <c r="V51" s="1" t="str">
        <f>IF('Survey Gizmo Raw Data'!AC49="","",'Survey Gizmo Raw Data'!AC49&amp;",")</f>
        <v>Medicaid,</v>
      </c>
      <c r="W51" s="1" t="str">
        <f>IF('Survey Gizmo Raw Data'!AD49="","",'Survey Gizmo Raw Data'!AD49&amp;",")</f>
        <v>Medicare,</v>
      </c>
      <c r="X51" s="1" t="str">
        <f>IF('Survey Gizmo Raw Data'!AE49="","",'Survey Gizmo Raw Data'!AE49&amp;",")</f>
        <v>Commercial,</v>
      </c>
      <c r="Y51" s="1" t="str">
        <f>IF('Survey Gizmo Raw Data'!AF49="","",'Survey Gizmo Raw Data'!AF49&amp;",")</f>
        <v>Dual Medicaid/ Medicare,</v>
      </c>
      <c r="Z51" s="1" t="str">
        <f>IF('Survey Gizmo Raw Data'!AG49="","",'Survey Gizmo Raw Data'!AG49)</f>
        <v>Other</v>
      </c>
      <c r="AA51" s="1" t="str">
        <f>'Survey Gizmo Raw Data'!AH49</f>
        <v>State</v>
      </c>
      <c r="AB51" s="1">
        <f>'Survey Gizmo Raw Data'!AJ49</f>
        <v>0</v>
      </c>
      <c r="AC51" s="1" t="str">
        <f>IF(AA51="Aggregated rate for health plans",'Survey Gizmo Raw Data'!AK49,IF(AA51="Aggregated rate for ACOs",'Survey Gizmo Raw Data'!AM49,IF(AA51="Aggregated rate for providers (e.g., primary care practices, hospitals)",'Survey Gizmo Raw Data'!AO49,"")))</f>
        <v/>
      </c>
      <c r="AD51" s="1" t="str">
        <f t="shared" si="115"/>
        <v/>
      </c>
      <c r="AE51" s="1" t="str">
        <f>IF(AC51="Sub-population of health plans",'Survey Gizmo Raw Data'!AL49,IF(AC51="Sub-population of ACOs",'Survey Gizmo Raw Data'!AN49,IF(AC51="Sub-population of providers",'Survey Gizmo Raw Data'!AP49,"")))</f>
        <v/>
      </c>
      <c r="AF51" s="1" t="str">
        <f>IF('Survey Gizmo Raw Data'!AQ49="","",'Survey Gizmo Raw Data'!AQ49&amp;",")</f>
        <v>Payment (financial incentive or disincentive),</v>
      </c>
      <c r="AG51" s="1" t="str">
        <f>IF('Survey Gizmo Raw Data'!AR49="","",'Survey Gizmo Raw Data'!AR49&amp;",")</f>
        <v>Contractual performance monitoring without financial implications,</v>
      </c>
      <c r="AH51" s="1" t="str">
        <f>IF('Survey Gizmo Raw Data'!AS49="","",'Survey Gizmo Raw Data'!AS49&amp;",")</f>
        <v>Public reporting,</v>
      </c>
      <c r="AI51" s="1" t="str">
        <f t="shared" si="116"/>
        <v>Quality reporting (Medical groups use results to improve rates)</v>
      </c>
      <c r="AJ51" s="1" t="str">
        <f t="shared" si="60"/>
        <v>Quality reporting (Medical groups use results to improve rates)</v>
      </c>
      <c r="AK51" s="1" t="str">
        <f>IF('Survey Gizmo Raw Data'!AT49="","","Quality reporting")</f>
        <v>Quality reporting</v>
      </c>
      <c r="AL51" s="1" t="str">
        <f>IF('Survey Gizmo Raw Data'!AV49="","",'Survey Gizmo Raw Data'!AV49)</f>
        <v>Medical groups use results to improve rates</v>
      </c>
      <c r="AM51" s="1" t="str">
        <f t="shared" si="117"/>
        <v/>
      </c>
      <c r="AN51" s="1" t="str">
        <f t="shared" si="118"/>
        <v xml:space="preserve"> ()</v>
      </c>
      <c r="AO51" s="1" t="str">
        <f>IF('Survey Gizmo Raw Data'!AU49="","","Other")</f>
        <v/>
      </c>
      <c r="AP51" s="1" t="str">
        <f>IF('Survey Gizmo Raw Data'!AW49="","",'Survey Gizmo Raw Data'!AW49)</f>
        <v/>
      </c>
      <c r="AQ51" s="1" t="str">
        <f>'Survey Gizmo Raw Data'!AX49</f>
        <v>Yes</v>
      </c>
      <c r="AR51" s="1">
        <f>'Survey Gizmo Raw Data'!AY49</f>
        <v>0</v>
      </c>
      <c r="AS51" s="1" t="str">
        <f>'Survey Gizmo Raw Data'!AZ49</f>
        <v>11/01/2015</v>
      </c>
      <c r="AT51" s="1" t="str">
        <f>'Survey Gizmo Raw Data'!BA49</f>
        <v>12/31/2017</v>
      </c>
      <c r="AU51" s="1">
        <f>'Survey Gizmo Raw Data'!BB49</f>
        <v>12677</v>
      </c>
      <c r="AV51" s="1">
        <f>'Survey Gizmo Raw Data'!BC49</f>
        <v>110534</v>
      </c>
      <c r="AW51" s="3">
        <f t="shared" si="119"/>
        <v>0.11468869307181501</v>
      </c>
      <c r="AX51" s="1" t="str">
        <f>IF('Survey Gizmo Raw Data'!BE49="","Did not submit data for a second performance period.",'Survey Gizmo Raw Data'!BE49)</f>
        <v>12/01/2014</v>
      </c>
      <c r="AY51" s="1" t="str">
        <f>IF('Survey Gizmo Raw Data'!BF49="","Did not submit data for a second performance period.",'Survey Gizmo Raw Data'!BF49)</f>
        <v>12/31/2016</v>
      </c>
      <c r="AZ51" s="1">
        <f>IF('Survey Gizmo Raw Data'!BG49="","Did not submit data for a second performance period.",'Survey Gizmo Raw Data'!BG49)</f>
        <v>10851</v>
      </c>
      <c r="BA51" s="1">
        <f>IF('Survey Gizmo Raw Data'!BH49="","Did not submit data for a second performance period.",'Survey Gizmo Raw Data'!BH49)</f>
        <v>98998</v>
      </c>
      <c r="BB51" s="3">
        <f t="shared" si="120"/>
        <v>0.10960827491464474</v>
      </c>
      <c r="BC51" s="1" t="str">
        <f>IF('Survey Gizmo Raw Data'!BJ49="","Did not submit data for a third performance period.",'Survey Gizmo Raw Data'!BJ49)</f>
        <v>12/01/2013</v>
      </c>
      <c r="BD51" s="1" t="str">
        <f>IF('Survey Gizmo Raw Data'!BK49="","Did not submit data for a third performance period.",'Survey Gizmo Raw Data'!BK49)</f>
        <v>12/31/2015</v>
      </c>
      <c r="BE51" s="1">
        <f>IF('Survey Gizmo Raw Data'!BL49="","Did not submit data for a third performance period.",'Survey Gizmo Raw Data'!BL49)</f>
        <v>7208</v>
      </c>
      <c r="BF51" s="1">
        <f>IF('Survey Gizmo Raw Data'!BM49="","Did not submit data for a third performance period.",'Survey Gizmo Raw Data'!BM49)</f>
        <v>80362</v>
      </c>
      <c r="BG51" s="3">
        <f t="shared" si="121"/>
        <v>8.9694134043453375E-2</v>
      </c>
      <c r="BH51" s="3" t="str">
        <f t="shared" si="122"/>
        <v>Jess Amo (amo@mncm.org)</v>
      </c>
      <c r="BI51" s="3" t="str">
        <f t="shared" si="123"/>
        <v>Jess Amo</v>
      </c>
      <c r="BJ51" s="1" t="str">
        <f>'Survey Gizmo Raw Data'!BN49</f>
        <v>Jess</v>
      </c>
      <c r="BK51" s="1" t="str">
        <f>'Survey Gizmo Raw Data'!BO49</f>
        <v>Amo</v>
      </c>
      <c r="BL51" s="1" t="str">
        <f>'Survey Gizmo Raw Data'!BP49</f>
        <v>Measure Development Specialist</v>
      </c>
      <c r="BM51" s="1" t="str">
        <f>'Survey Gizmo Raw Data'!BQ49</f>
        <v>MN Community Measurement</v>
      </c>
      <c r="BN51" s="1" t="str">
        <f>'Survey Gizmo Raw Data'!BR49</f>
        <v>MN</v>
      </c>
      <c r="BO51" s="1" t="str">
        <f>'Survey Gizmo Raw Data'!BS49</f>
        <v>amo@mncm.org</v>
      </c>
      <c r="BP51" s="1" t="str">
        <f>'Survey Gizmo Raw Data'!BT49</f>
        <v>(612) 454-4825</v>
      </c>
      <c r="BQ51" s="3" t="str">
        <f t="shared" si="124"/>
        <v>Anne Snowden (snowden@mncm.org)</v>
      </c>
      <c r="BR51" s="3" t="str">
        <f t="shared" si="125"/>
        <v>Anne Snowden (snowden@mncm.org)</v>
      </c>
      <c r="BS51" s="3" t="str">
        <f t="shared" si="126"/>
        <v>Anne Snowden</v>
      </c>
      <c r="BT51" s="1" t="str">
        <f>IF('Survey Gizmo Raw Data'!BU49="","",'Survey Gizmo Raw Data'!BU49)</f>
        <v>Anne</v>
      </c>
      <c r="BU51" s="1" t="str">
        <f>IF('Survey Gizmo Raw Data'!BV49="","",'Survey Gizmo Raw Data'!BV49)</f>
        <v>Snowden</v>
      </c>
      <c r="BV51" s="1" t="str">
        <f>IF('Survey Gizmo Raw Data'!BW49="","",'Survey Gizmo Raw Data'!BW49)</f>
        <v>Director of Performance Measurement and Reporting</v>
      </c>
      <c r="BW51" s="1" t="str">
        <f>IF('Survey Gizmo Raw Data'!BX49="","",'Survey Gizmo Raw Data'!BX49)</f>
        <v>MN Community Measurement</v>
      </c>
      <c r="BX51" s="1" t="str">
        <f>IF('Survey Gizmo Raw Data'!BY49="","",'Survey Gizmo Raw Data'!BY49)</f>
        <v>MN</v>
      </c>
      <c r="BY51" s="1" t="str">
        <f>IF('Survey Gizmo Raw Data'!BZ49="","",'Survey Gizmo Raw Data'!BZ49)</f>
        <v>snowden@mncm.org</v>
      </c>
      <c r="BZ51" s="1" t="str">
        <f>IF('Survey Gizmo Raw Data'!CA49="","",'Survey Gizmo Raw Data'!CA49)</f>
        <v>(612) 454-4811</v>
      </c>
      <c r="CA51" s="1" t="str">
        <f>'Survey Gizmo Raw Data'!CB49</f>
        <v>Yes, it is okay to share with others.</v>
      </c>
      <c r="CB51" s="1">
        <f>'Survey Gizmo Raw Data'!CC49</f>
        <v>0</v>
      </c>
      <c r="CC51" s="1" t="str">
        <f>'Survey Gizmo Raw Data'!CD49</f>
        <v>Denominator identification period: The time period used to define the denominator population of the six- and 12-month Depression outcome measures. All patients with an index event during this time period are included in the measure denominator(s) for result calculation.   Measure assessment period: The patient-specific 13-month period following an index event during which a patient should continue to be assessed with PRO tools (PHQ-9) to determine response to depression treatment or remission of depression symptoms. All PRO tool scores obtained during this period must be submitted for accurate calculation of six- and 12-month Depression outcome measures. During the 2018 report year, the patent-specific assessment period was expanded to 14 months.  For this survey, the performance period start date is the start of the denominator identification period for the report year and the performance period end date is the end of the measure assessment period for the report year. This is a longitudinal measure.</v>
      </c>
    </row>
    <row r="52" spans="1:81" s="2" customFormat="1" ht="90" customHeight="1" x14ac:dyDescent="0.25">
      <c r="A52" s="1">
        <f>'Survey Gizmo Raw Data'!A50</f>
        <v>130</v>
      </c>
      <c r="B52" s="1" t="str">
        <f>'Survey Gizmo Raw Data'!BR50</f>
        <v>MN</v>
      </c>
      <c r="C52" s="1" t="str">
        <f>'Survey Gizmo Raw Data'!BQ50</f>
        <v>MN Community Measurement</v>
      </c>
      <c r="D52" s="1" t="str">
        <f>'Survey Gizmo Raw Data'!K50</f>
        <v>Yes</v>
      </c>
      <c r="E52" s="35">
        <f>IF('Survey Gizmo Raw Data'!L50="","No NQF Number",'Survey Gizmo Raw Data'!L50)</f>
        <v>712</v>
      </c>
      <c r="F52" s="1" t="str">
        <f>'Survey Gizmo Raw Data'!J50</f>
        <v>Depression Care - PHQ-9 Utilization</v>
      </c>
      <c r="G52" s="1" t="str">
        <f>'Survey Gizmo Raw Data'!M50</f>
        <v>Other</v>
      </c>
      <c r="H52" s="1" t="str">
        <f>'Survey Gizmo Raw Data'!O50</f>
        <v>MN Community Measurement</v>
      </c>
      <c r="I52" s="1" t="str">
        <f>'Survey Gizmo Raw Data'!P50</f>
        <v>Clinical data</v>
      </c>
      <c r="J52" s="1">
        <f>'Survey Gizmo Raw Data'!Q50</f>
        <v>0</v>
      </c>
      <c r="K52" s="1" t="str">
        <f t="shared" si="113"/>
        <v>No deviations from the measure steward (0)</v>
      </c>
      <c r="L52" s="1" t="str">
        <f t="shared" si="114"/>
        <v>No deviations from the measure steward (2018 report year (DOS 9/1/2017 – 12/31/2017))</v>
      </c>
      <c r="M52" s="1" t="str">
        <f>IF('Survey Gizmo Raw Data'!R50="No","No deviations from the measure steward",IF('Survey Gizmo Raw Data'!R50="Yes","Measure does deviate from the steward",'Survey Gizmo Raw Data'!R50))</f>
        <v>No deviations from the measure steward</v>
      </c>
      <c r="N52" s="1" t="str">
        <f>'Survey Gizmo Raw Data'!S50</f>
        <v>2018 report year (DOS 9/1/2017 – 12/31/2017)</v>
      </c>
      <c r="O52" s="1">
        <f>'Survey Gizmo Raw Data'!T50</f>
        <v>0</v>
      </c>
      <c r="P52" s="1">
        <f>IF('Survey Gizmo Raw Data'!U50="Yes",'Survey Gizmo Raw Data'!V50,'Survey Gizmo Raw Data'!W50)</f>
        <v>0</v>
      </c>
      <c r="Q52" s="1" t="str">
        <f>'Survey Gizmo Raw Data'!X50</f>
        <v>No</v>
      </c>
      <c r="R52" s="1">
        <f>'Survey Gizmo Raw Data'!Y50</f>
        <v>0</v>
      </c>
      <c r="S52" s="1">
        <f>'Survey Gizmo Raw Data'!Z50</f>
        <v>0</v>
      </c>
      <c r="T52" s="1">
        <f>'Survey Gizmo Raw Data'!AA50</f>
        <v>0</v>
      </c>
      <c r="U52" s="1">
        <f>'Survey Gizmo Raw Data'!AB50</f>
        <v>0</v>
      </c>
      <c r="V52" s="1" t="str">
        <f>IF('Survey Gizmo Raw Data'!AC50="","",'Survey Gizmo Raw Data'!AC50&amp;",")</f>
        <v>Medicaid,</v>
      </c>
      <c r="W52" s="1" t="str">
        <f>IF('Survey Gizmo Raw Data'!AD50="","",'Survey Gizmo Raw Data'!AD50&amp;",")</f>
        <v>Medicare,</v>
      </c>
      <c r="X52" s="1" t="str">
        <f>IF('Survey Gizmo Raw Data'!AE50="","",'Survey Gizmo Raw Data'!AE50&amp;",")</f>
        <v>Commercial,</v>
      </c>
      <c r="Y52" s="1" t="str">
        <f>IF('Survey Gizmo Raw Data'!AF50="","",'Survey Gizmo Raw Data'!AF50&amp;",")</f>
        <v>Dual Medicaid/ Medicare,</v>
      </c>
      <c r="Z52" s="1" t="str">
        <f>IF('Survey Gizmo Raw Data'!AG50="","",'Survey Gizmo Raw Data'!AG50)</f>
        <v>Other</v>
      </c>
      <c r="AA52" s="1" t="str">
        <f>'Survey Gizmo Raw Data'!AH50</f>
        <v>State</v>
      </c>
      <c r="AB52" s="1">
        <f>'Survey Gizmo Raw Data'!AJ50</f>
        <v>0</v>
      </c>
      <c r="AC52" s="1" t="str">
        <f>IF(AA52="Aggregated rate for health plans",'Survey Gizmo Raw Data'!AK50,IF(AA52="Aggregated rate for ACOs",'Survey Gizmo Raw Data'!AM50,IF(AA52="Aggregated rate for providers (e.g., primary care practices, hospitals)",'Survey Gizmo Raw Data'!AO50,"")))</f>
        <v/>
      </c>
      <c r="AD52" s="1" t="str">
        <f t="shared" si="115"/>
        <v/>
      </c>
      <c r="AE52" s="1" t="str">
        <f>IF(AC52="Sub-population of health plans",'Survey Gizmo Raw Data'!AL50,IF(AC52="Sub-population of ACOs",'Survey Gizmo Raw Data'!AN50,IF(AC52="Sub-population of providers",'Survey Gizmo Raw Data'!AP50,"")))</f>
        <v/>
      </c>
      <c r="AF52" s="1" t="str">
        <f>IF('Survey Gizmo Raw Data'!AQ50="","",'Survey Gizmo Raw Data'!AQ50&amp;",")</f>
        <v>Payment (financial incentive or disincentive),</v>
      </c>
      <c r="AG52" s="1" t="str">
        <f>IF('Survey Gizmo Raw Data'!AR50="","",'Survey Gizmo Raw Data'!AR50&amp;",")</f>
        <v>Contractual performance monitoring without financial implications,</v>
      </c>
      <c r="AH52" s="1" t="str">
        <f>IF('Survey Gizmo Raw Data'!AS50="","",'Survey Gizmo Raw Data'!AS50&amp;",")</f>
        <v>Public reporting,</v>
      </c>
      <c r="AI52" s="1" t="str">
        <f t="shared" si="116"/>
        <v>Quality reporting (Medical groups use results to improve rates)</v>
      </c>
      <c r="AJ52" s="1" t="str">
        <f t="shared" si="60"/>
        <v>Quality reporting (Medical groups use results to improve rates)</v>
      </c>
      <c r="AK52" s="1" t="str">
        <f>IF('Survey Gizmo Raw Data'!AT50="","","Quality reporting")</f>
        <v>Quality reporting</v>
      </c>
      <c r="AL52" s="1" t="str">
        <f>IF('Survey Gizmo Raw Data'!AV50="","",'Survey Gizmo Raw Data'!AV50)</f>
        <v>Medical groups use results to improve rates</v>
      </c>
      <c r="AM52" s="1" t="str">
        <f t="shared" si="117"/>
        <v/>
      </c>
      <c r="AN52" s="1" t="str">
        <f t="shared" si="118"/>
        <v xml:space="preserve"> ()</v>
      </c>
      <c r="AO52" s="1" t="str">
        <f>IF('Survey Gizmo Raw Data'!AU50="","","Other")</f>
        <v/>
      </c>
      <c r="AP52" s="1" t="str">
        <f>IF('Survey Gizmo Raw Data'!AW50="","",'Survey Gizmo Raw Data'!AW50)</f>
        <v/>
      </c>
      <c r="AQ52" s="1" t="str">
        <f>'Survey Gizmo Raw Data'!AX50</f>
        <v>Yes</v>
      </c>
      <c r="AR52" s="1">
        <f>'Survey Gizmo Raw Data'!AY50</f>
        <v>0</v>
      </c>
      <c r="AS52" s="1" t="str">
        <f>'Survey Gizmo Raw Data'!AZ50</f>
        <v>09/01/2017</v>
      </c>
      <c r="AT52" s="1" t="str">
        <f>'Survey Gizmo Raw Data'!BA50</f>
        <v>12/31/2017</v>
      </c>
      <c r="AU52" s="1">
        <f>'Survey Gizmo Raw Data'!BB50</f>
        <v>152340</v>
      </c>
      <c r="AV52" s="1">
        <f>'Survey Gizmo Raw Data'!BC50</f>
        <v>211292</v>
      </c>
      <c r="AW52" s="3">
        <f t="shared" si="119"/>
        <v>0.72099274937053937</v>
      </c>
      <c r="AX52" s="1" t="str">
        <f>IF('Survey Gizmo Raw Data'!BE50="","Did not submit data for a second performance period.",'Survey Gizmo Raw Data'!BE50)</f>
        <v>10/01/2016</v>
      </c>
      <c r="AY52" s="1" t="str">
        <f>IF('Survey Gizmo Raw Data'!BF50="","Did not submit data for a second performance period.",'Survey Gizmo Raw Data'!BF50)</f>
        <v>01/31/2017</v>
      </c>
      <c r="AZ52" s="1">
        <f>IF('Survey Gizmo Raw Data'!BG50="","Did not submit data for a second performance period.",'Survey Gizmo Raw Data'!BG50)</f>
        <v>140035</v>
      </c>
      <c r="BA52" s="1">
        <f>IF('Survey Gizmo Raw Data'!BH50="","Did not submit data for a second performance period.",'Survey Gizmo Raw Data'!BH50)</f>
        <v>198193</v>
      </c>
      <c r="BB52" s="3">
        <f t="shared" si="120"/>
        <v>0.70655875838198123</v>
      </c>
      <c r="BC52" s="1" t="str">
        <f>IF('Survey Gizmo Raw Data'!BJ50="","Did not submit data for a third performance period.",'Survey Gizmo Raw Data'!BJ50)</f>
        <v>10/01/2015</v>
      </c>
      <c r="BD52" s="1" t="str">
        <f>IF('Survey Gizmo Raw Data'!BK50="","Did not submit data for a third performance period.",'Survey Gizmo Raw Data'!BK50)</f>
        <v>01/31/2016</v>
      </c>
      <c r="BE52" s="1">
        <f>IF('Survey Gizmo Raw Data'!BL50="","Did not submit data for a third performance period.",'Survey Gizmo Raw Data'!BL50)</f>
        <v>144918</v>
      </c>
      <c r="BF52" s="1">
        <f>IF('Survey Gizmo Raw Data'!BM50="","Did not submit data for a third performance period.",'Survey Gizmo Raw Data'!BM50)</f>
        <v>209220</v>
      </c>
      <c r="BG52" s="3">
        <f t="shared" si="121"/>
        <v>0.69265844565529111</v>
      </c>
      <c r="BH52" s="3" t="str">
        <f t="shared" si="122"/>
        <v>Jess Amo (amo@mncm.org)</v>
      </c>
      <c r="BI52" s="3" t="str">
        <f t="shared" si="123"/>
        <v>Jess Amo</v>
      </c>
      <c r="BJ52" s="1" t="str">
        <f>'Survey Gizmo Raw Data'!BN50</f>
        <v>Jess</v>
      </c>
      <c r="BK52" s="1" t="str">
        <f>'Survey Gizmo Raw Data'!BO50</f>
        <v>Amo</v>
      </c>
      <c r="BL52" s="1" t="str">
        <f>'Survey Gizmo Raw Data'!BP50</f>
        <v>Measure Development Specialist</v>
      </c>
      <c r="BM52" s="1" t="str">
        <f>'Survey Gizmo Raw Data'!BQ50</f>
        <v>MN Community Measurement</v>
      </c>
      <c r="BN52" s="1" t="str">
        <f>'Survey Gizmo Raw Data'!BR50</f>
        <v>MN</v>
      </c>
      <c r="BO52" s="1" t="str">
        <f>'Survey Gizmo Raw Data'!BS50</f>
        <v>amo@mncm.org</v>
      </c>
      <c r="BP52" s="1" t="str">
        <f>'Survey Gizmo Raw Data'!BT50</f>
        <v>(612) 454-4825</v>
      </c>
      <c r="BQ52" s="3" t="str">
        <f t="shared" si="124"/>
        <v>Anne Snowden (snowden@mncm.org)</v>
      </c>
      <c r="BR52" s="3" t="str">
        <f t="shared" si="125"/>
        <v>Anne Snowden (snowden@mncm.org)</v>
      </c>
      <c r="BS52" s="3" t="str">
        <f t="shared" si="126"/>
        <v>Anne Snowden</v>
      </c>
      <c r="BT52" s="1" t="str">
        <f>IF('Survey Gizmo Raw Data'!BU50="","",'Survey Gizmo Raw Data'!BU50)</f>
        <v>Anne</v>
      </c>
      <c r="BU52" s="1" t="str">
        <f>IF('Survey Gizmo Raw Data'!BV50="","",'Survey Gizmo Raw Data'!BV50)</f>
        <v>Snowden</v>
      </c>
      <c r="BV52" s="1" t="str">
        <f>IF('Survey Gizmo Raw Data'!BW50="","",'Survey Gizmo Raw Data'!BW50)</f>
        <v>Director of Performance Measurement and Reporting</v>
      </c>
      <c r="BW52" s="1" t="str">
        <f>IF('Survey Gizmo Raw Data'!BX50="","",'Survey Gizmo Raw Data'!BX50)</f>
        <v>MN Community Measurement</v>
      </c>
      <c r="BX52" s="1" t="str">
        <f>IF('Survey Gizmo Raw Data'!BY50="","",'Survey Gizmo Raw Data'!BY50)</f>
        <v>MN</v>
      </c>
      <c r="BY52" s="1" t="str">
        <f>IF('Survey Gizmo Raw Data'!BZ50="","",'Survey Gizmo Raw Data'!BZ50)</f>
        <v>snowden@mncm.org</v>
      </c>
      <c r="BZ52" s="1" t="str">
        <f>IF('Survey Gizmo Raw Data'!CA50="","",'Survey Gizmo Raw Data'!CA50)</f>
        <v>(612) 454-4811</v>
      </c>
      <c r="CA52" s="1" t="str">
        <f>'Survey Gizmo Raw Data'!CB50</f>
        <v>Yes, it is okay to share with others.</v>
      </c>
      <c r="CB52" s="1">
        <f>'Survey Gizmo Raw Data'!CC50</f>
        <v>0</v>
      </c>
      <c r="CC52" s="1" t="str">
        <f>'Survey Gizmo Raw Data'!CD50</f>
        <v>e-CQM#: CMS 160</v>
      </c>
    </row>
    <row r="53" spans="1:81" s="81" customFormat="1" ht="90" customHeight="1" x14ac:dyDescent="0.25">
      <c r="A53" s="78">
        <f>'Survey Gizmo Raw Data'!A51</f>
        <v>0</v>
      </c>
      <c r="B53" s="78">
        <f>'Survey Gizmo Raw Data'!BR51</f>
        <v>0</v>
      </c>
      <c r="C53" s="78">
        <f>'Survey Gizmo Raw Data'!BQ51</f>
        <v>0</v>
      </c>
      <c r="D53" s="78">
        <f>'Survey Gizmo Raw Data'!K51</f>
        <v>0</v>
      </c>
      <c r="E53" s="79" t="str">
        <f>IF('Survey Gizmo Raw Data'!L51="","No NQF Number",'Survey Gizmo Raw Data'!L51)</f>
        <v>No NQF Number</v>
      </c>
      <c r="F53" s="78">
        <f>'Survey Gizmo Raw Data'!J51</f>
        <v>0</v>
      </c>
      <c r="G53" s="78">
        <f>'Survey Gizmo Raw Data'!M51</f>
        <v>0</v>
      </c>
      <c r="H53" s="78">
        <f>'Survey Gizmo Raw Data'!O51</f>
        <v>0</v>
      </c>
      <c r="I53" s="78">
        <f>'Survey Gizmo Raw Data'!P51</f>
        <v>0</v>
      </c>
      <c r="J53" s="78">
        <f>'Survey Gizmo Raw Data'!Q51</f>
        <v>0</v>
      </c>
      <c r="K53" s="78" t="str">
        <f t="shared" si="113"/>
        <v>0 (0)</v>
      </c>
      <c r="L53" s="78" t="str">
        <f t="shared" si="114"/>
        <v>0 (0)</v>
      </c>
      <c r="M53" s="78">
        <f>IF('Survey Gizmo Raw Data'!R51="No","No deviations from the measure steward",IF('Survey Gizmo Raw Data'!R51="Yes","Measure does deviate from the steward",'Survey Gizmo Raw Data'!R51))</f>
        <v>0</v>
      </c>
      <c r="N53" s="78">
        <f>'Survey Gizmo Raw Data'!S51</f>
        <v>0</v>
      </c>
      <c r="O53" s="78">
        <f>'Survey Gizmo Raw Data'!T51</f>
        <v>0</v>
      </c>
      <c r="P53" s="78">
        <f>IF('Survey Gizmo Raw Data'!U51="Yes",'Survey Gizmo Raw Data'!V51,'Survey Gizmo Raw Data'!W51)</f>
        <v>0</v>
      </c>
      <c r="Q53" s="78">
        <f>'Survey Gizmo Raw Data'!X51</f>
        <v>0</v>
      </c>
      <c r="R53" s="78">
        <f>'Survey Gizmo Raw Data'!Y51</f>
        <v>0</v>
      </c>
      <c r="S53" s="78">
        <f>'Survey Gizmo Raw Data'!Z51</f>
        <v>0</v>
      </c>
      <c r="T53" s="78">
        <f>'Survey Gizmo Raw Data'!AA51</f>
        <v>0</v>
      </c>
      <c r="U53" s="78">
        <f>'Survey Gizmo Raw Data'!AB51</f>
        <v>0</v>
      </c>
      <c r="V53" s="78" t="str">
        <f>IF('Survey Gizmo Raw Data'!AC51="","",'Survey Gizmo Raw Data'!AC51&amp;",")</f>
        <v/>
      </c>
      <c r="W53" s="78" t="str">
        <f>IF('Survey Gizmo Raw Data'!AD51="","",'Survey Gizmo Raw Data'!AD51&amp;",")</f>
        <v/>
      </c>
      <c r="X53" s="78" t="str">
        <f>IF('Survey Gizmo Raw Data'!AE51="","",'Survey Gizmo Raw Data'!AE51&amp;",")</f>
        <v/>
      </c>
      <c r="Y53" s="78" t="str">
        <f>IF('Survey Gizmo Raw Data'!AF51="","",'Survey Gizmo Raw Data'!AF51&amp;",")</f>
        <v/>
      </c>
      <c r="Z53" s="78" t="str">
        <f>IF('Survey Gizmo Raw Data'!AG51="","",'Survey Gizmo Raw Data'!AG51&amp;",")</f>
        <v/>
      </c>
      <c r="AA53" s="78">
        <f>'Survey Gizmo Raw Data'!AH51</f>
        <v>0</v>
      </c>
      <c r="AB53" s="78">
        <f>'Survey Gizmo Raw Data'!AJ51</f>
        <v>0</v>
      </c>
      <c r="AC53" s="78" t="str">
        <f>IF(AA53="Aggregated rate for health plans",'Survey Gizmo Raw Data'!AK51,IF(AA53="Aggregated rate for ACOs",'Survey Gizmo Raw Data'!AM51,IF(AA53="Aggregated rate for providers (e.g., primary care practices, hospitals)",'Survey Gizmo Raw Data'!AO51,"")))</f>
        <v/>
      </c>
      <c r="AD53" s="78" t="str">
        <f t="shared" si="115"/>
        <v/>
      </c>
      <c r="AE53" s="78" t="str">
        <f>IF(AC53="Sub-population of health plans",'Survey Gizmo Raw Data'!AL51,IF(AC53="Sub-population of ACOs",'Survey Gizmo Raw Data'!AN51,IF(AC53="Sub-population of providers",'Survey Gizmo Raw Data'!AP51,"")))</f>
        <v/>
      </c>
      <c r="AF53" s="78" t="str">
        <f>IF('Survey Gizmo Raw Data'!AQ51="","",'Survey Gizmo Raw Data'!AQ51&amp;",")</f>
        <v/>
      </c>
      <c r="AG53" s="78" t="str">
        <f>IF('Survey Gizmo Raw Data'!AR51="","",'Survey Gizmo Raw Data'!AR51&amp;",")</f>
        <v/>
      </c>
      <c r="AH53" s="78" t="str">
        <f>IF('Survey Gizmo Raw Data'!AS51="","",'Survey Gizmo Raw Data'!AS51&amp;",")</f>
        <v/>
      </c>
      <c r="AI53" s="78" t="str">
        <f t="shared" si="116"/>
        <v/>
      </c>
      <c r="AJ53" s="78" t="str">
        <f t="shared" ref="AJ53" si="127">AK53&amp;" ("&amp;AL53&amp;"),"</f>
        <v xml:space="preserve"> (),</v>
      </c>
      <c r="AK53" s="78" t="str">
        <f>IF('Survey Gizmo Raw Data'!AT51="","","Quality reporting")</f>
        <v/>
      </c>
      <c r="AL53" s="78" t="str">
        <f>IF('Survey Gizmo Raw Data'!AV51="","",'Survey Gizmo Raw Data'!AV51)</f>
        <v/>
      </c>
      <c r="AM53" s="78" t="str">
        <f t="shared" si="117"/>
        <v/>
      </c>
      <c r="AN53" s="78" t="str">
        <f t="shared" si="118"/>
        <v xml:space="preserve"> ()</v>
      </c>
      <c r="AO53" s="78" t="str">
        <f>IF('Survey Gizmo Raw Data'!AU51="","","Other")</f>
        <v/>
      </c>
      <c r="AP53" s="78" t="str">
        <f>IF('Survey Gizmo Raw Data'!AW51="","",'Survey Gizmo Raw Data'!AW51)</f>
        <v/>
      </c>
      <c r="AQ53" s="78">
        <f>'Survey Gizmo Raw Data'!AX51</f>
        <v>0</v>
      </c>
      <c r="AR53" s="78">
        <f>'Survey Gizmo Raw Data'!AY51</f>
        <v>0</v>
      </c>
      <c r="AS53" s="78">
        <f>'Survey Gizmo Raw Data'!AZ51</f>
        <v>0</v>
      </c>
      <c r="AT53" s="78">
        <f>'Survey Gizmo Raw Data'!BA51</f>
        <v>0</v>
      </c>
      <c r="AU53" s="78">
        <f>'Survey Gizmo Raw Data'!BB51</f>
        <v>0</v>
      </c>
      <c r="AV53" s="78">
        <f>'Survey Gizmo Raw Data'!BC51</f>
        <v>0</v>
      </c>
      <c r="AW53" s="80" t="e">
        <f t="shared" si="119"/>
        <v>#DIV/0!</v>
      </c>
      <c r="AX53" s="78" t="str">
        <f>IF('Survey Gizmo Raw Data'!BE51="","Did not submit data for a second performance period.",'Survey Gizmo Raw Data'!BE51)</f>
        <v>Did not submit data for a second performance period.</v>
      </c>
      <c r="AY53" s="78" t="str">
        <f>IF('Survey Gizmo Raw Data'!BF51="","Did not submit data for a second performance period.",'Survey Gizmo Raw Data'!BF51)</f>
        <v>Did not submit data for a second performance period.</v>
      </c>
      <c r="AZ53" s="78" t="str">
        <f>IF('Survey Gizmo Raw Data'!BG51="","Did not submit data for a second performance period.",'Survey Gizmo Raw Data'!BG51)</f>
        <v>Did not submit data for a second performance period.</v>
      </c>
      <c r="BA53" s="78" t="str">
        <f>IF('Survey Gizmo Raw Data'!BH51="","Did not submit data for a second performance period.",'Survey Gizmo Raw Data'!BH51)</f>
        <v>Did not submit data for a second performance period.</v>
      </c>
      <c r="BB53" s="80" t="str">
        <f t="shared" si="120"/>
        <v>Did not submit data for a second performance period.</v>
      </c>
      <c r="BC53" s="78" t="str">
        <f>IF('Survey Gizmo Raw Data'!BJ51="","Did not submit data for a third performance period.",'Survey Gizmo Raw Data'!BJ51)</f>
        <v>Did not submit data for a third performance period.</v>
      </c>
      <c r="BD53" s="78" t="str">
        <f>IF('Survey Gizmo Raw Data'!BK51="","Did not submit data for a third performance period.",'Survey Gizmo Raw Data'!BK51)</f>
        <v>Did not submit data for a third performance period.</v>
      </c>
      <c r="BE53" s="78" t="str">
        <f>IF('Survey Gizmo Raw Data'!BL51="","Did not submit data for a third performance period.",'Survey Gizmo Raw Data'!BL51)</f>
        <v>Did not submit data for a third performance period.</v>
      </c>
      <c r="BF53" s="78" t="str">
        <f>IF('Survey Gizmo Raw Data'!BM51="","Did not submit data for a third performance period.",'Survey Gizmo Raw Data'!BM51)</f>
        <v>Did not submit data for a third performance period.</v>
      </c>
      <c r="BG53" s="80" t="str">
        <f t="shared" si="121"/>
        <v>Did not submit data for a third performance period.</v>
      </c>
      <c r="BH53" s="80" t="str">
        <f t="shared" si="122"/>
        <v>0 0 (0)</v>
      </c>
      <c r="BI53" s="80" t="str">
        <f t="shared" si="123"/>
        <v>0 0</v>
      </c>
      <c r="BJ53" s="78">
        <f>'Survey Gizmo Raw Data'!BN51</f>
        <v>0</v>
      </c>
      <c r="BK53" s="78">
        <f>'Survey Gizmo Raw Data'!BO51</f>
        <v>0</v>
      </c>
      <c r="BL53" s="78">
        <f>'Survey Gizmo Raw Data'!BP51</f>
        <v>0</v>
      </c>
      <c r="BM53" s="78">
        <f>'Survey Gizmo Raw Data'!BQ51</f>
        <v>0</v>
      </c>
      <c r="BN53" s="78">
        <f>'Survey Gizmo Raw Data'!BR51</f>
        <v>0</v>
      </c>
      <c r="BO53" s="78">
        <f>'Survey Gizmo Raw Data'!BS51</f>
        <v>0</v>
      </c>
      <c r="BP53" s="78">
        <f>'Survey Gizmo Raw Data'!BT51</f>
        <v>0</v>
      </c>
      <c r="BQ53" s="80" t="str">
        <f t="shared" si="124"/>
        <v>Policy contact is the same as the Technical Specifications contact</v>
      </c>
      <c r="BR53" s="80" t="str">
        <f t="shared" si="125"/>
        <v xml:space="preserve">  ()</v>
      </c>
      <c r="BS53" s="80" t="str">
        <f t="shared" si="126"/>
        <v xml:space="preserve"> </v>
      </c>
      <c r="BT53" s="78" t="str">
        <f>IF('Survey Gizmo Raw Data'!BU51="","",'Survey Gizmo Raw Data'!BU51)</f>
        <v/>
      </c>
      <c r="BU53" s="78" t="str">
        <f>IF('Survey Gizmo Raw Data'!BV51="","",'Survey Gizmo Raw Data'!BV51)</f>
        <v/>
      </c>
      <c r="BV53" s="78" t="str">
        <f>IF('Survey Gizmo Raw Data'!BW51="","",'Survey Gizmo Raw Data'!BW51)</f>
        <v/>
      </c>
      <c r="BW53" s="78" t="str">
        <f>IF('Survey Gizmo Raw Data'!BX51="","",'Survey Gizmo Raw Data'!BX51)</f>
        <v/>
      </c>
      <c r="BX53" s="78" t="str">
        <f>IF('Survey Gizmo Raw Data'!BY51="","",'Survey Gizmo Raw Data'!BY51)</f>
        <v/>
      </c>
      <c r="BY53" s="78" t="str">
        <f>IF('Survey Gizmo Raw Data'!BZ51="","",'Survey Gizmo Raw Data'!BZ51)</f>
        <v/>
      </c>
      <c r="BZ53" s="78" t="str">
        <f>IF('Survey Gizmo Raw Data'!CA51="","",'Survey Gizmo Raw Data'!CA51)</f>
        <v/>
      </c>
      <c r="CA53" s="78">
        <f>'Survey Gizmo Raw Data'!CB51</f>
        <v>0</v>
      </c>
      <c r="CB53" s="78">
        <f>'Survey Gizmo Raw Data'!CC51</f>
        <v>0</v>
      </c>
      <c r="CC53" s="78">
        <f>'Survey Gizmo Raw Data'!CD51</f>
        <v>0</v>
      </c>
    </row>
  </sheetData>
  <mergeCells count="4">
    <mergeCell ref="AF2:AP2"/>
    <mergeCell ref="BH2:BP2"/>
    <mergeCell ref="BQ2:BZ2"/>
    <mergeCell ref="V2:Z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5" tint="0.79998168889431442"/>
  </sheetPr>
  <dimension ref="A1:CD50"/>
  <sheetViews>
    <sheetView workbookViewId="0"/>
  </sheetViews>
  <sheetFormatPr defaultRowHeight="15" x14ac:dyDescent="0.25"/>
  <cols>
    <col min="1" max="1" width="9.28515625" bestFit="1" customWidth="1"/>
    <col min="9" max="9" width="9.28515625" bestFit="1" customWidth="1"/>
    <col min="12" max="12" width="9.28515625" bestFit="1" customWidth="1"/>
    <col min="52" max="52" width="11.85546875" customWidth="1"/>
    <col min="53" max="53" width="12.42578125" customWidth="1"/>
    <col min="54" max="55" width="9.28515625" bestFit="1" customWidth="1"/>
    <col min="57" max="58" width="13.5703125" customWidth="1"/>
    <col min="59" max="60" width="9.28515625" bestFit="1" customWidth="1"/>
    <col min="64" max="65" width="9.28515625" bestFit="1" customWidth="1"/>
    <col min="72" max="72" width="11" bestFit="1" customWidth="1"/>
    <col min="79" max="79" width="11" bestFit="1" customWidth="1"/>
  </cols>
  <sheetData>
    <row r="1" spans="1:82" x14ac:dyDescent="0.25">
      <c r="A1" t="s">
        <v>375</v>
      </c>
      <c r="B1" t="s">
        <v>376</v>
      </c>
      <c r="C1" t="s">
        <v>377</v>
      </c>
      <c r="D1" t="s">
        <v>378</v>
      </c>
      <c r="E1" t="s">
        <v>379</v>
      </c>
      <c r="F1" t="s">
        <v>380</v>
      </c>
      <c r="G1" t="s">
        <v>381</v>
      </c>
      <c r="H1" t="s">
        <v>382</v>
      </c>
      <c r="I1" t="s">
        <v>383</v>
      </c>
      <c r="J1" t="s">
        <v>384</v>
      </c>
      <c r="K1" t="s">
        <v>385</v>
      </c>
      <c r="L1" t="s">
        <v>386</v>
      </c>
      <c r="M1" t="s">
        <v>387</v>
      </c>
      <c r="N1" t="s">
        <v>388</v>
      </c>
      <c r="O1" t="s">
        <v>389</v>
      </c>
      <c r="P1" t="s">
        <v>390</v>
      </c>
      <c r="Q1" t="s">
        <v>391</v>
      </c>
      <c r="R1" t="s">
        <v>392</v>
      </c>
      <c r="S1" t="s">
        <v>393</v>
      </c>
      <c r="T1" t="s">
        <v>394</v>
      </c>
      <c r="U1" s="68" t="s">
        <v>395</v>
      </c>
      <c r="V1" s="72" t="s">
        <v>396</v>
      </c>
      <c r="W1" t="s">
        <v>397</v>
      </c>
      <c r="X1" t="s">
        <v>398</v>
      </c>
      <c r="Y1" t="s">
        <v>399</v>
      </c>
      <c r="Z1" t="s">
        <v>400</v>
      </c>
      <c r="AA1" t="s">
        <v>401</v>
      </c>
      <c r="AB1" t="s">
        <v>402</v>
      </c>
      <c r="AC1" t="s">
        <v>403</v>
      </c>
      <c r="AD1" t="s">
        <v>404</v>
      </c>
      <c r="AE1" t="s">
        <v>405</v>
      </c>
      <c r="AF1" t="s">
        <v>406</v>
      </c>
      <c r="AG1" t="s">
        <v>407</v>
      </c>
      <c r="AH1" t="s">
        <v>341</v>
      </c>
      <c r="AI1" t="s">
        <v>408</v>
      </c>
      <c r="AJ1" t="s">
        <v>409</v>
      </c>
      <c r="AK1" t="s">
        <v>410</v>
      </c>
      <c r="AL1" t="s">
        <v>411</v>
      </c>
      <c r="AM1" t="s">
        <v>412</v>
      </c>
      <c r="AN1" t="s">
        <v>413</v>
      </c>
      <c r="AO1" t="s">
        <v>414</v>
      </c>
      <c r="AP1" t="s">
        <v>415</v>
      </c>
      <c r="AQ1" t="s">
        <v>416</v>
      </c>
      <c r="AR1" t="s">
        <v>417</v>
      </c>
      <c r="AS1" t="s">
        <v>418</v>
      </c>
      <c r="AT1" t="s">
        <v>419</v>
      </c>
      <c r="AU1" t="s">
        <v>420</v>
      </c>
      <c r="AV1" t="s">
        <v>419</v>
      </c>
      <c r="AW1" t="s">
        <v>420</v>
      </c>
      <c r="AX1" t="s">
        <v>421</v>
      </c>
      <c r="AY1" t="s">
        <v>422</v>
      </c>
      <c r="AZ1" t="s">
        <v>423</v>
      </c>
      <c r="BA1" t="s">
        <v>424</v>
      </c>
      <c r="BB1" t="s">
        <v>425</v>
      </c>
      <c r="BC1" t="s">
        <v>426</v>
      </c>
      <c r="BD1" t="s">
        <v>427</v>
      </c>
      <c r="BE1" t="s">
        <v>423</v>
      </c>
      <c r="BF1" t="s">
        <v>424</v>
      </c>
      <c r="BG1" t="s">
        <v>425</v>
      </c>
      <c r="BH1" t="s">
        <v>426</v>
      </c>
      <c r="BI1" t="s">
        <v>427</v>
      </c>
      <c r="BJ1" t="s">
        <v>423</v>
      </c>
      <c r="BK1" t="s">
        <v>424</v>
      </c>
      <c r="BL1" t="s">
        <v>425</v>
      </c>
      <c r="BM1" t="s">
        <v>426</v>
      </c>
      <c r="BN1" t="s">
        <v>428</v>
      </c>
      <c r="BO1" t="s">
        <v>429</v>
      </c>
      <c r="BP1" t="s">
        <v>430</v>
      </c>
      <c r="BQ1" t="s">
        <v>431</v>
      </c>
      <c r="BR1" t="s">
        <v>432</v>
      </c>
      <c r="BS1" t="s">
        <v>433</v>
      </c>
      <c r="BT1" t="s">
        <v>434</v>
      </c>
      <c r="BU1" t="s">
        <v>435</v>
      </c>
      <c r="BV1" t="s">
        <v>436</v>
      </c>
      <c r="BW1" t="s">
        <v>437</v>
      </c>
      <c r="BX1" t="s">
        <v>438</v>
      </c>
      <c r="BY1" t="s">
        <v>439</v>
      </c>
      <c r="BZ1" t="s">
        <v>440</v>
      </c>
      <c r="CA1" t="s">
        <v>441</v>
      </c>
      <c r="CB1" t="s">
        <v>442</v>
      </c>
      <c r="CC1" t="s">
        <v>443</v>
      </c>
      <c r="CD1" t="s">
        <v>444</v>
      </c>
    </row>
    <row r="2" spans="1:82" x14ac:dyDescent="0.25">
      <c r="A2">
        <v>55</v>
      </c>
      <c r="B2" t="s">
        <v>445</v>
      </c>
      <c r="C2" t="s">
        <v>446</v>
      </c>
      <c r="D2" t="s">
        <v>447</v>
      </c>
      <c r="E2" t="s">
        <v>448</v>
      </c>
      <c r="F2" t="s">
        <v>449</v>
      </c>
      <c r="G2" t="s">
        <v>450</v>
      </c>
      <c r="H2" t="s">
        <v>126</v>
      </c>
      <c r="I2">
        <v>2171</v>
      </c>
      <c r="J2" t="s">
        <v>180</v>
      </c>
      <c r="K2" t="s">
        <v>327</v>
      </c>
      <c r="M2" t="s">
        <v>204</v>
      </c>
      <c r="O2" t="s">
        <v>129</v>
      </c>
      <c r="P2" t="s">
        <v>130</v>
      </c>
      <c r="R2" t="s">
        <v>132</v>
      </c>
      <c r="U2" t="s">
        <v>113</v>
      </c>
      <c r="V2" t="s">
        <v>133</v>
      </c>
      <c r="X2" t="s">
        <v>113</v>
      </c>
      <c r="Y2" t="s">
        <v>327</v>
      </c>
      <c r="AA2" t="s">
        <v>204</v>
      </c>
      <c r="AB2" t="s">
        <v>451</v>
      </c>
      <c r="AC2" t="s">
        <v>134</v>
      </c>
      <c r="AH2" t="s">
        <v>204</v>
      </c>
      <c r="AJ2" t="s">
        <v>135</v>
      </c>
      <c r="AQ2" t="s">
        <v>219</v>
      </c>
      <c r="AR2" t="s">
        <v>452</v>
      </c>
      <c r="AS2" t="s">
        <v>453</v>
      </c>
      <c r="AX2" t="s">
        <v>327</v>
      </c>
      <c r="AY2" t="s">
        <v>454</v>
      </c>
      <c r="BN2" t="s">
        <v>455</v>
      </c>
      <c r="BO2" t="s">
        <v>456</v>
      </c>
      <c r="BP2" t="s">
        <v>457</v>
      </c>
      <c r="BQ2" t="s">
        <v>127</v>
      </c>
      <c r="BR2" t="s">
        <v>126</v>
      </c>
      <c r="BS2" t="s">
        <v>458</v>
      </c>
      <c r="BT2" t="s">
        <v>459</v>
      </c>
      <c r="CB2" t="s">
        <v>460</v>
      </c>
    </row>
    <row r="3" spans="1:82" x14ac:dyDescent="0.25">
      <c r="A3">
        <v>59</v>
      </c>
      <c r="B3" t="s">
        <v>461</v>
      </c>
      <c r="C3" t="s">
        <v>462</v>
      </c>
      <c r="D3" t="s">
        <v>447</v>
      </c>
      <c r="E3" t="s">
        <v>448</v>
      </c>
      <c r="F3" t="s">
        <v>449</v>
      </c>
      <c r="G3" t="s">
        <v>450</v>
      </c>
      <c r="H3" t="s">
        <v>126</v>
      </c>
      <c r="I3">
        <v>2171</v>
      </c>
      <c r="J3" t="s">
        <v>306</v>
      </c>
      <c r="K3" t="s">
        <v>327</v>
      </c>
      <c r="M3" t="s">
        <v>204</v>
      </c>
      <c r="O3" t="s">
        <v>129</v>
      </c>
      <c r="P3" t="s">
        <v>203</v>
      </c>
      <c r="R3" t="s">
        <v>132</v>
      </c>
      <c r="U3" t="s">
        <v>113</v>
      </c>
      <c r="V3" t="s">
        <v>133</v>
      </c>
      <c r="X3" t="s">
        <v>327</v>
      </c>
      <c r="AC3" t="s">
        <v>134</v>
      </c>
      <c r="AH3" t="s">
        <v>204</v>
      </c>
      <c r="AJ3" t="s">
        <v>135</v>
      </c>
      <c r="AQ3" t="s">
        <v>219</v>
      </c>
      <c r="AR3" t="s">
        <v>452</v>
      </c>
      <c r="AS3" t="s">
        <v>453</v>
      </c>
      <c r="AX3" t="s">
        <v>327</v>
      </c>
      <c r="AY3" t="s">
        <v>463</v>
      </c>
      <c r="BN3" t="s">
        <v>455</v>
      </c>
      <c r="BO3" t="s">
        <v>456</v>
      </c>
      <c r="BP3" t="s">
        <v>457</v>
      </c>
      <c r="BQ3" t="s">
        <v>127</v>
      </c>
      <c r="BR3" t="s">
        <v>126</v>
      </c>
      <c r="BS3" t="s">
        <v>458</v>
      </c>
      <c r="BT3" t="s">
        <v>459</v>
      </c>
      <c r="CB3" t="s">
        <v>460</v>
      </c>
    </row>
    <row r="4" spans="1:82" x14ac:dyDescent="0.25">
      <c r="A4">
        <v>61</v>
      </c>
      <c r="B4" t="s">
        <v>464</v>
      </c>
      <c r="C4" t="s">
        <v>465</v>
      </c>
      <c r="D4" t="s">
        <v>447</v>
      </c>
      <c r="E4" t="s">
        <v>448</v>
      </c>
      <c r="F4" t="s">
        <v>449</v>
      </c>
      <c r="G4" t="s">
        <v>450</v>
      </c>
      <c r="H4" t="s">
        <v>126</v>
      </c>
      <c r="I4">
        <v>2171</v>
      </c>
      <c r="J4" t="s">
        <v>128</v>
      </c>
      <c r="K4" t="s">
        <v>327</v>
      </c>
      <c r="M4" t="s">
        <v>204</v>
      </c>
      <c r="O4" t="s">
        <v>129</v>
      </c>
      <c r="P4" t="s">
        <v>130</v>
      </c>
      <c r="R4" t="s">
        <v>132</v>
      </c>
      <c r="U4" t="s">
        <v>113</v>
      </c>
      <c r="V4" t="s">
        <v>133</v>
      </c>
      <c r="X4" t="s">
        <v>327</v>
      </c>
      <c r="AC4" t="s">
        <v>134</v>
      </c>
      <c r="AH4" t="s">
        <v>204</v>
      </c>
      <c r="AJ4" t="s">
        <v>135</v>
      </c>
      <c r="AQ4" t="s">
        <v>219</v>
      </c>
      <c r="AR4" t="s">
        <v>452</v>
      </c>
      <c r="AS4" t="s">
        <v>453</v>
      </c>
      <c r="AX4" t="s">
        <v>327</v>
      </c>
      <c r="AY4" t="s">
        <v>463</v>
      </c>
      <c r="BN4" t="s">
        <v>455</v>
      </c>
      <c r="BO4" t="s">
        <v>456</v>
      </c>
      <c r="BP4" t="s">
        <v>457</v>
      </c>
      <c r="BQ4" t="s">
        <v>127</v>
      </c>
      <c r="BR4" t="s">
        <v>126</v>
      </c>
      <c r="BS4" t="s">
        <v>458</v>
      </c>
      <c r="BT4" t="s">
        <v>459</v>
      </c>
      <c r="CB4" t="s">
        <v>460</v>
      </c>
    </row>
    <row r="5" spans="1:82" x14ac:dyDescent="0.25">
      <c r="A5">
        <v>62</v>
      </c>
      <c r="B5" t="s">
        <v>466</v>
      </c>
      <c r="C5" t="s">
        <v>467</v>
      </c>
      <c r="D5" t="s">
        <v>447</v>
      </c>
      <c r="E5" t="s">
        <v>448</v>
      </c>
      <c r="F5" t="s">
        <v>449</v>
      </c>
      <c r="G5" t="s">
        <v>450</v>
      </c>
      <c r="H5" t="s">
        <v>126</v>
      </c>
      <c r="I5">
        <v>2171</v>
      </c>
      <c r="J5" t="s">
        <v>139</v>
      </c>
      <c r="K5" t="s">
        <v>327</v>
      </c>
      <c r="M5" t="s">
        <v>204</v>
      </c>
      <c r="O5" t="s">
        <v>129</v>
      </c>
      <c r="P5" t="s">
        <v>130</v>
      </c>
      <c r="R5" t="s">
        <v>132</v>
      </c>
      <c r="U5" t="s">
        <v>113</v>
      </c>
      <c r="V5" t="s">
        <v>133</v>
      </c>
      <c r="X5" t="s">
        <v>327</v>
      </c>
      <c r="AC5" t="s">
        <v>134</v>
      </c>
      <c r="AH5" t="s">
        <v>204</v>
      </c>
      <c r="AJ5" t="s">
        <v>135</v>
      </c>
      <c r="AQ5" t="s">
        <v>219</v>
      </c>
      <c r="AR5" t="s">
        <v>452</v>
      </c>
      <c r="AS5" t="s">
        <v>453</v>
      </c>
      <c r="AX5" t="s">
        <v>327</v>
      </c>
      <c r="AY5" t="s">
        <v>463</v>
      </c>
      <c r="BN5" t="s">
        <v>455</v>
      </c>
      <c r="BO5" t="s">
        <v>456</v>
      </c>
      <c r="BP5" t="s">
        <v>457</v>
      </c>
      <c r="BQ5" t="s">
        <v>127</v>
      </c>
      <c r="BR5" t="s">
        <v>126</v>
      </c>
      <c r="BS5" t="s">
        <v>458</v>
      </c>
      <c r="BT5" t="s">
        <v>459</v>
      </c>
      <c r="CB5" t="s">
        <v>460</v>
      </c>
    </row>
    <row r="6" spans="1:82" x14ac:dyDescent="0.25">
      <c r="A6">
        <v>63</v>
      </c>
      <c r="B6" t="s">
        <v>468</v>
      </c>
      <c r="C6" t="s">
        <v>469</v>
      </c>
      <c r="D6" t="s">
        <v>447</v>
      </c>
      <c r="E6" t="s">
        <v>448</v>
      </c>
      <c r="F6" t="s">
        <v>449</v>
      </c>
      <c r="G6" t="s">
        <v>450</v>
      </c>
      <c r="H6" t="s">
        <v>126</v>
      </c>
      <c r="I6">
        <v>2171</v>
      </c>
      <c r="J6" t="s">
        <v>177</v>
      </c>
      <c r="K6" t="s">
        <v>327</v>
      </c>
      <c r="M6" t="s">
        <v>204</v>
      </c>
      <c r="O6" t="s">
        <v>129</v>
      </c>
      <c r="P6" t="s">
        <v>130</v>
      </c>
      <c r="R6" t="s">
        <v>132</v>
      </c>
      <c r="U6" t="s">
        <v>113</v>
      </c>
      <c r="V6" t="s">
        <v>133</v>
      </c>
      <c r="X6" t="s">
        <v>113</v>
      </c>
      <c r="Y6" t="s">
        <v>327</v>
      </c>
      <c r="AA6" t="s">
        <v>204</v>
      </c>
      <c r="AB6" t="s">
        <v>451</v>
      </c>
      <c r="AC6" t="s">
        <v>134</v>
      </c>
      <c r="AH6" t="s">
        <v>204</v>
      </c>
      <c r="AJ6" t="s">
        <v>135</v>
      </c>
      <c r="AQ6" t="s">
        <v>219</v>
      </c>
      <c r="AR6" t="s">
        <v>452</v>
      </c>
      <c r="AS6" t="s">
        <v>453</v>
      </c>
      <c r="AX6" t="s">
        <v>327</v>
      </c>
      <c r="AY6" t="s">
        <v>463</v>
      </c>
      <c r="BN6" t="s">
        <v>455</v>
      </c>
      <c r="BO6" t="s">
        <v>456</v>
      </c>
      <c r="BP6" t="s">
        <v>457</v>
      </c>
      <c r="BQ6" t="s">
        <v>127</v>
      </c>
      <c r="BR6" t="s">
        <v>126</v>
      </c>
      <c r="BS6" t="s">
        <v>458</v>
      </c>
      <c r="BT6" t="s">
        <v>459</v>
      </c>
      <c r="CB6" t="s">
        <v>460</v>
      </c>
    </row>
    <row r="7" spans="1:82" x14ac:dyDescent="0.25">
      <c r="A7">
        <v>66</v>
      </c>
      <c r="B7" t="s">
        <v>470</v>
      </c>
      <c r="C7" t="s">
        <v>471</v>
      </c>
      <c r="D7" t="s">
        <v>447</v>
      </c>
      <c r="E7" t="s">
        <v>472</v>
      </c>
      <c r="F7" t="s">
        <v>449</v>
      </c>
      <c r="G7" t="s">
        <v>473</v>
      </c>
      <c r="H7" t="s">
        <v>183</v>
      </c>
      <c r="I7">
        <v>12206</v>
      </c>
      <c r="J7" t="s">
        <v>282</v>
      </c>
      <c r="K7" t="s">
        <v>327</v>
      </c>
      <c r="M7" t="s">
        <v>204</v>
      </c>
      <c r="O7" t="s">
        <v>186</v>
      </c>
      <c r="P7" t="s">
        <v>203</v>
      </c>
      <c r="R7" t="s">
        <v>132</v>
      </c>
      <c r="U7" t="s">
        <v>113</v>
      </c>
      <c r="V7" t="s">
        <v>474</v>
      </c>
      <c r="X7" t="s">
        <v>327</v>
      </c>
      <c r="AC7" t="s">
        <v>134</v>
      </c>
      <c r="AE7" t="s">
        <v>475</v>
      </c>
      <c r="AH7" t="s">
        <v>191</v>
      </c>
      <c r="AK7" t="s">
        <v>278</v>
      </c>
      <c r="AS7" t="s">
        <v>453</v>
      </c>
      <c r="AT7" t="s">
        <v>476</v>
      </c>
      <c r="AV7" t="s">
        <v>477</v>
      </c>
      <c r="AX7" t="s">
        <v>327</v>
      </c>
      <c r="AY7" t="s">
        <v>478</v>
      </c>
      <c r="BN7" t="s">
        <v>479</v>
      </c>
      <c r="BO7" t="s">
        <v>480</v>
      </c>
      <c r="BP7" t="s">
        <v>481</v>
      </c>
      <c r="BQ7" t="s">
        <v>184</v>
      </c>
      <c r="BR7" t="s">
        <v>183</v>
      </c>
      <c r="BS7" t="s">
        <v>482</v>
      </c>
      <c r="BT7" t="s">
        <v>483</v>
      </c>
      <c r="BU7" t="s">
        <v>484</v>
      </c>
      <c r="BV7" t="s">
        <v>485</v>
      </c>
      <c r="BW7" t="s">
        <v>486</v>
      </c>
      <c r="BX7" t="s">
        <v>487</v>
      </c>
      <c r="BY7" t="s">
        <v>183</v>
      </c>
      <c r="BZ7" t="s">
        <v>488</v>
      </c>
      <c r="CA7" t="s">
        <v>489</v>
      </c>
      <c r="CB7" t="s">
        <v>460</v>
      </c>
    </row>
    <row r="8" spans="1:82" x14ac:dyDescent="0.25">
      <c r="A8">
        <v>68</v>
      </c>
      <c r="B8" t="s">
        <v>490</v>
      </c>
      <c r="C8" t="s">
        <v>491</v>
      </c>
      <c r="D8" t="s">
        <v>447</v>
      </c>
      <c r="E8" t="s">
        <v>472</v>
      </c>
      <c r="F8" t="s">
        <v>449</v>
      </c>
      <c r="G8" t="s">
        <v>473</v>
      </c>
      <c r="H8" t="s">
        <v>183</v>
      </c>
      <c r="I8">
        <v>12206</v>
      </c>
      <c r="J8" t="s">
        <v>281</v>
      </c>
      <c r="K8" t="s">
        <v>327</v>
      </c>
      <c r="M8" t="s">
        <v>204</v>
      </c>
      <c r="O8" t="s">
        <v>186</v>
      </c>
      <c r="P8" t="s">
        <v>203</v>
      </c>
      <c r="R8" t="s">
        <v>132</v>
      </c>
      <c r="U8" t="s">
        <v>113</v>
      </c>
      <c r="V8" t="s">
        <v>474</v>
      </c>
      <c r="X8" t="s">
        <v>327</v>
      </c>
      <c r="AC8" t="s">
        <v>134</v>
      </c>
      <c r="AE8" t="s">
        <v>475</v>
      </c>
      <c r="AH8" t="s">
        <v>191</v>
      </c>
      <c r="AK8" t="s">
        <v>278</v>
      </c>
      <c r="AS8" t="s">
        <v>453</v>
      </c>
      <c r="AT8" t="s">
        <v>476</v>
      </c>
      <c r="AV8" t="s">
        <v>477</v>
      </c>
      <c r="AX8" t="s">
        <v>327</v>
      </c>
      <c r="AY8" t="s">
        <v>478</v>
      </c>
      <c r="BN8" t="s">
        <v>479</v>
      </c>
      <c r="BO8" t="s">
        <v>480</v>
      </c>
      <c r="BP8" t="s">
        <v>481</v>
      </c>
      <c r="BQ8" t="s">
        <v>184</v>
      </c>
      <c r="BR8" t="s">
        <v>183</v>
      </c>
      <c r="BS8" t="s">
        <v>482</v>
      </c>
      <c r="BT8" t="s">
        <v>492</v>
      </c>
      <c r="BU8" t="s">
        <v>484</v>
      </c>
      <c r="BV8" t="s">
        <v>485</v>
      </c>
      <c r="BW8" t="s">
        <v>486</v>
      </c>
      <c r="BX8" t="s">
        <v>184</v>
      </c>
      <c r="BY8" t="s">
        <v>183</v>
      </c>
      <c r="BZ8" t="s">
        <v>488</v>
      </c>
      <c r="CA8" t="s">
        <v>493</v>
      </c>
      <c r="CB8" t="s">
        <v>460</v>
      </c>
    </row>
    <row r="9" spans="1:82" x14ac:dyDescent="0.25">
      <c r="A9">
        <v>69</v>
      </c>
      <c r="B9" t="s">
        <v>494</v>
      </c>
      <c r="C9" t="s">
        <v>495</v>
      </c>
      <c r="D9" t="s">
        <v>447</v>
      </c>
      <c r="E9" t="s">
        <v>472</v>
      </c>
      <c r="F9" t="s">
        <v>449</v>
      </c>
      <c r="G9" t="s">
        <v>473</v>
      </c>
      <c r="H9" t="s">
        <v>183</v>
      </c>
      <c r="I9">
        <v>12206</v>
      </c>
      <c r="J9" t="s">
        <v>280</v>
      </c>
      <c r="K9" t="s">
        <v>327</v>
      </c>
      <c r="M9" t="s">
        <v>204</v>
      </c>
      <c r="O9" t="s">
        <v>186</v>
      </c>
      <c r="P9" t="s">
        <v>203</v>
      </c>
      <c r="R9" t="s">
        <v>132</v>
      </c>
      <c r="U9" t="s">
        <v>113</v>
      </c>
      <c r="V9" t="s">
        <v>474</v>
      </c>
      <c r="X9" t="s">
        <v>327</v>
      </c>
      <c r="AC9" t="s">
        <v>134</v>
      </c>
      <c r="AE9" t="s">
        <v>475</v>
      </c>
      <c r="AH9" t="s">
        <v>191</v>
      </c>
      <c r="AK9" t="s">
        <v>278</v>
      </c>
      <c r="AS9" t="s">
        <v>453</v>
      </c>
      <c r="AT9" t="s">
        <v>476</v>
      </c>
      <c r="AV9" t="s">
        <v>477</v>
      </c>
      <c r="AX9" t="s">
        <v>327</v>
      </c>
      <c r="AY9" t="s">
        <v>478</v>
      </c>
      <c r="BN9" t="s">
        <v>479</v>
      </c>
      <c r="BO9" t="s">
        <v>480</v>
      </c>
      <c r="BP9" t="s">
        <v>481</v>
      </c>
      <c r="BQ9" t="s">
        <v>184</v>
      </c>
      <c r="BR9" t="s">
        <v>183</v>
      </c>
      <c r="BS9" t="s">
        <v>482</v>
      </c>
      <c r="BT9" t="s">
        <v>496</v>
      </c>
      <c r="BU9" t="s">
        <v>484</v>
      </c>
      <c r="BV9" t="s">
        <v>485</v>
      </c>
      <c r="BW9" t="s">
        <v>486</v>
      </c>
      <c r="BX9" t="s">
        <v>184</v>
      </c>
      <c r="BY9" t="s">
        <v>183</v>
      </c>
      <c r="BZ9" t="s">
        <v>488</v>
      </c>
      <c r="CA9" t="s">
        <v>489</v>
      </c>
      <c r="CB9" t="s">
        <v>460</v>
      </c>
    </row>
    <row r="10" spans="1:82" x14ac:dyDescent="0.25">
      <c r="A10">
        <v>70</v>
      </c>
      <c r="B10" t="s">
        <v>497</v>
      </c>
      <c r="C10" t="s">
        <v>498</v>
      </c>
      <c r="D10" t="s">
        <v>447</v>
      </c>
      <c r="E10" t="s">
        <v>472</v>
      </c>
      <c r="F10" t="s">
        <v>449</v>
      </c>
      <c r="G10" t="s">
        <v>473</v>
      </c>
      <c r="H10" t="s">
        <v>183</v>
      </c>
      <c r="I10">
        <v>12206</v>
      </c>
      <c r="J10" t="s">
        <v>276</v>
      </c>
      <c r="K10" t="s">
        <v>327</v>
      </c>
      <c r="M10" t="s">
        <v>204</v>
      </c>
      <c r="O10" t="s">
        <v>186</v>
      </c>
      <c r="P10" t="s">
        <v>203</v>
      </c>
      <c r="R10" t="s">
        <v>132</v>
      </c>
      <c r="U10" t="s">
        <v>113</v>
      </c>
      <c r="V10" t="s">
        <v>474</v>
      </c>
      <c r="X10" t="s">
        <v>327</v>
      </c>
      <c r="AC10" t="s">
        <v>134</v>
      </c>
      <c r="AE10" t="s">
        <v>475</v>
      </c>
      <c r="AH10" t="s">
        <v>191</v>
      </c>
      <c r="AK10" t="s">
        <v>278</v>
      </c>
      <c r="AS10" t="s">
        <v>453</v>
      </c>
      <c r="AT10" t="s">
        <v>476</v>
      </c>
      <c r="AV10" t="s">
        <v>477</v>
      </c>
      <c r="AX10" t="s">
        <v>327</v>
      </c>
      <c r="AY10" t="s">
        <v>478</v>
      </c>
      <c r="BN10" t="s">
        <v>479</v>
      </c>
      <c r="BO10" t="s">
        <v>480</v>
      </c>
      <c r="BP10" t="s">
        <v>481</v>
      </c>
      <c r="BQ10" t="s">
        <v>184</v>
      </c>
      <c r="BR10" t="s">
        <v>183</v>
      </c>
      <c r="BS10" t="s">
        <v>482</v>
      </c>
      <c r="BT10" t="s">
        <v>492</v>
      </c>
      <c r="BU10" t="s">
        <v>484</v>
      </c>
      <c r="BV10" t="s">
        <v>485</v>
      </c>
      <c r="BW10" t="s">
        <v>499</v>
      </c>
      <c r="BX10" t="s">
        <v>184</v>
      </c>
      <c r="BY10" t="s">
        <v>183</v>
      </c>
      <c r="BZ10" t="s">
        <v>488</v>
      </c>
      <c r="CA10" t="s">
        <v>489</v>
      </c>
      <c r="CB10" t="s">
        <v>460</v>
      </c>
    </row>
    <row r="11" spans="1:82" x14ac:dyDescent="0.25">
      <c r="A11">
        <v>71</v>
      </c>
      <c r="B11" t="s">
        <v>500</v>
      </c>
      <c r="C11" t="s">
        <v>501</v>
      </c>
      <c r="D11" t="s">
        <v>447</v>
      </c>
      <c r="E11" t="s">
        <v>472</v>
      </c>
      <c r="F11" t="s">
        <v>449</v>
      </c>
      <c r="G11" t="s">
        <v>473</v>
      </c>
      <c r="H11" t="s">
        <v>183</v>
      </c>
      <c r="I11">
        <v>12206</v>
      </c>
      <c r="J11" t="s">
        <v>302</v>
      </c>
      <c r="K11" t="s">
        <v>327</v>
      </c>
      <c r="M11" t="s">
        <v>204</v>
      </c>
      <c r="O11" t="s">
        <v>186</v>
      </c>
      <c r="P11" t="s">
        <v>204</v>
      </c>
      <c r="Q11" t="s">
        <v>502</v>
      </c>
      <c r="R11" t="s">
        <v>132</v>
      </c>
      <c r="U11" t="s">
        <v>113</v>
      </c>
      <c r="V11" t="s">
        <v>474</v>
      </c>
      <c r="X11" t="s">
        <v>327</v>
      </c>
      <c r="AC11" t="s">
        <v>134</v>
      </c>
      <c r="AE11" t="s">
        <v>475</v>
      </c>
      <c r="AG11" t="s">
        <v>204</v>
      </c>
      <c r="AH11" t="s">
        <v>191</v>
      </c>
      <c r="AK11" t="s">
        <v>192</v>
      </c>
      <c r="AS11" t="s">
        <v>453</v>
      </c>
      <c r="AT11" t="s">
        <v>476</v>
      </c>
      <c r="AV11" t="s">
        <v>503</v>
      </c>
      <c r="AX11" t="s">
        <v>327</v>
      </c>
      <c r="AY11" t="s">
        <v>504</v>
      </c>
      <c r="BN11" t="s">
        <v>479</v>
      </c>
      <c r="BO11" t="s">
        <v>480</v>
      </c>
      <c r="BP11" t="s">
        <v>481</v>
      </c>
      <c r="BQ11" t="s">
        <v>184</v>
      </c>
      <c r="BR11" t="s">
        <v>183</v>
      </c>
      <c r="BS11" t="s">
        <v>482</v>
      </c>
      <c r="BT11" t="s">
        <v>492</v>
      </c>
      <c r="BU11" t="s">
        <v>484</v>
      </c>
      <c r="BV11" t="s">
        <v>485</v>
      </c>
      <c r="BW11" t="s">
        <v>499</v>
      </c>
      <c r="BX11" t="s">
        <v>505</v>
      </c>
      <c r="BY11" t="s">
        <v>183</v>
      </c>
      <c r="BZ11" t="s">
        <v>488</v>
      </c>
      <c r="CA11" t="s">
        <v>506</v>
      </c>
      <c r="CB11" t="s">
        <v>460</v>
      </c>
    </row>
    <row r="12" spans="1:82" x14ac:dyDescent="0.25">
      <c r="A12">
        <v>72</v>
      </c>
      <c r="B12" t="s">
        <v>507</v>
      </c>
      <c r="C12" t="s">
        <v>508</v>
      </c>
      <c r="D12" t="s">
        <v>447</v>
      </c>
      <c r="E12" t="s">
        <v>472</v>
      </c>
      <c r="F12" t="s">
        <v>449</v>
      </c>
      <c r="G12" t="s">
        <v>473</v>
      </c>
      <c r="H12" t="s">
        <v>183</v>
      </c>
      <c r="I12">
        <v>12206</v>
      </c>
      <c r="J12" t="s">
        <v>195</v>
      </c>
      <c r="K12" t="s">
        <v>327</v>
      </c>
      <c r="M12" t="s">
        <v>204</v>
      </c>
      <c r="O12" t="s">
        <v>186</v>
      </c>
      <c r="P12" t="s">
        <v>204</v>
      </c>
      <c r="Q12" t="s">
        <v>502</v>
      </c>
      <c r="R12" t="s">
        <v>132</v>
      </c>
      <c r="U12" t="s">
        <v>113</v>
      </c>
      <c r="V12" t="s">
        <v>474</v>
      </c>
      <c r="X12" t="s">
        <v>327</v>
      </c>
      <c r="AC12" t="s">
        <v>134</v>
      </c>
      <c r="AE12" t="s">
        <v>475</v>
      </c>
      <c r="AG12" t="s">
        <v>204</v>
      </c>
      <c r="AH12" t="s">
        <v>191</v>
      </c>
      <c r="AK12" t="s">
        <v>192</v>
      </c>
      <c r="AS12" t="s">
        <v>453</v>
      </c>
      <c r="AT12" t="s">
        <v>476</v>
      </c>
      <c r="AV12" t="s">
        <v>503</v>
      </c>
      <c r="AX12" t="s">
        <v>327</v>
      </c>
      <c r="AY12" t="s">
        <v>478</v>
      </c>
      <c r="BN12" t="s">
        <v>479</v>
      </c>
      <c r="BO12" t="s">
        <v>480</v>
      </c>
      <c r="BP12" t="s">
        <v>481</v>
      </c>
      <c r="BQ12" t="s">
        <v>184</v>
      </c>
      <c r="BR12" t="s">
        <v>183</v>
      </c>
      <c r="BS12" t="s">
        <v>482</v>
      </c>
      <c r="BT12" t="s">
        <v>492</v>
      </c>
      <c r="BU12" t="s">
        <v>484</v>
      </c>
      <c r="BV12" t="s">
        <v>485</v>
      </c>
      <c r="BW12" t="s">
        <v>499</v>
      </c>
      <c r="BX12" t="s">
        <v>509</v>
      </c>
      <c r="BY12" t="s">
        <v>183</v>
      </c>
      <c r="BZ12" t="s">
        <v>488</v>
      </c>
      <c r="CA12" t="s">
        <v>489</v>
      </c>
      <c r="CB12" t="s">
        <v>460</v>
      </c>
    </row>
    <row r="13" spans="1:82" x14ac:dyDescent="0.25">
      <c r="A13">
        <v>73</v>
      </c>
      <c r="B13" t="s">
        <v>510</v>
      </c>
      <c r="C13" t="s">
        <v>511</v>
      </c>
      <c r="D13" t="s">
        <v>447</v>
      </c>
      <c r="E13" t="s">
        <v>472</v>
      </c>
      <c r="F13" t="s">
        <v>449</v>
      </c>
      <c r="G13" t="s">
        <v>473</v>
      </c>
      <c r="H13" t="s">
        <v>183</v>
      </c>
      <c r="I13">
        <v>12206</v>
      </c>
      <c r="J13" t="s">
        <v>185</v>
      </c>
      <c r="K13" t="s">
        <v>327</v>
      </c>
      <c r="M13" t="s">
        <v>204</v>
      </c>
      <c r="O13" t="s">
        <v>186</v>
      </c>
      <c r="P13" t="s">
        <v>204</v>
      </c>
      <c r="Q13" t="s">
        <v>502</v>
      </c>
      <c r="R13" t="s">
        <v>132</v>
      </c>
      <c r="U13" t="s">
        <v>113</v>
      </c>
      <c r="V13" t="s">
        <v>474</v>
      </c>
      <c r="X13" t="s">
        <v>327</v>
      </c>
      <c r="AC13" t="s">
        <v>134</v>
      </c>
      <c r="AE13" t="s">
        <v>475</v>
      </c>
      <c r="AG13" t="s">
        <v>204</v>
      </c>
      <c r="AH13" t="s">
        <v>191</v>
      </c>
      <c r="AK13" t="s">
        <v>192</v>
      </c>
      <c r="AS13" t="s">
        <v>453</v>
      </c>
      <c r="AT13" t="s">
        <v>476</v>
      </c>
      <c r="AV13" t="s">
        <v>503</v>
      </c>
      <c r="AX13" t="s">
        <v>327</v>
      </c>
      <c r="AY13" t="s">
        <v>478</v>
      </c>
      <c r="BN13" t="s">
        <v>479</v>
      </c>
      <c r="BO13" t="s">
        <v>480</v>
      </c>
      <c r="BP13" t="s">
        <v>481</v>
      </c>
      <c r="BQ13" t="s">
        <v>184</v>
      </c>
      <c r="BR13" t="s">
        <v>183</v>
      </c>
      <c r="BS13" t="s">
        <v>482</v>
      </c>
      <c r="BT13" t="s">
        <v>492</v>
      </c>
      <c r="BU13" t="s">
        <v>484</v>
      </c>
      <c r="BV13" t="s">
        <v>485</v>
      </c>
      <c r="BW13" t="s">
        <v>499</v>
      </c>
      <c r="BX13" t="s">
        <v>509</v>
      </c>
      <c r="BY13" t="s">
        <v>183</v>
      </c>
      <c r="BZ13" t="s">
        <v>488</v>
      </c>
      <c r="CA13" t="s">
        <v>489</v>
      </c>
      <c r="CB13" t="s">
        <v>460</v>
      </c>
    </row>
    <row r="14" spans="1:82" x14ac:dyDescent="0.25">
      <c r="A14">
        <v>74</v>
      </c>
      <c r="B14" t="s">
        <v>512</v>
      </c>
      <c r="C14" t="s">
        <v>513</v>
      </c>
      <c r="D14" t="s">
        <v>447</v>
      </c>
      <c r="E14" t="s">
        <v>472</v>
      </c>
      <c r="F14" t="s">
        <v>449</v>
      </c>
      <c r="G14" t="s">
        <v>473</v>
      </c>
      <c r="H14" t="s">
        <v>183</v>
      </c>
      <c r="I14">
        <v>12206</v>
      </c>
      <c r="J14" t="s">
        <v>196</v>
      </c>
      <c r="K14" t="s">
        <v>327</v>
      </c>
      <c r="M14" t="s">
        <v>204</v>
      </c>
      <c r="O14" t="s">
        <v>186</v>
      </c>
      <c r="P14" t="s">
        <v>204</v>
      </c>
      <c r="Q14" t="s">
        <v>502</v>
      </c>
      <c r="R14" t="s">
        <v>132</v>
      </c>
      <c r="U14" t="s">
        <v>113</v>
      </c>
      <c r="V14" t="s">
        <v>474</v>
      </c>
      <c r="X14" t="s">
        <v>327</v>
      </c>
      <c r="AC14" t="s">
        <v>134</v>
      </c>
      <c r="AE14" t="s">
        <v>475</v>
      </c>
      <c r="AG14" t="s">
        <v>204</v>
      </c>
      <c r="AH14" t="s">
        <v>191</v>
      </c>
      <c r="AK14" t="s">
        <v>192</v>
      </c>
      <c r="AS14" t="s">
        <v>453</v>
      </c>
      <c r="AT14" t="s">
        <v>476</v>
      </c>
      <c r="AV14" t="s">
        <v>503</v>
      </c>
      <c r="AX14" t="s">
        <v>327</v>
      </c>
      <c r="AY14" t="s">
        <v>478</v>
      </c>
      <c r="BN14" t="s">
        <v>479</v>
      </c>
      <c r="BO14" t="s">
        <v>480</v>
      </c>
      <c r="BP14" t="s">
        <v>481</v>
      </c>
      <c r="BQ14" t="s">
        <v>184</v>
      </c>
      <c r="BR14" t="s">
        <v>183</v>
      </c>
      <c r="BS14" t="s">
        <v>482</v>
      </c>
      <c r="BT14" t="s">
        <v>492</v>
      </c>
      <c r="BU14" t="s">
        <v>484</v>
      </c>
      <c r="BV14" t="s">
        <v>485</v>
      </c>
      <c r="BW14" t="s">
        <v>486</v>
      </c>
      <c r="BX14" t="s">
        <v>509</v>
      </c>
      <c r="BY14" t="s">
        <v>183</v>
      </c>
      <c r="BZ14" t="s">
        <v>488</v>
      </c>
      <c r="CA14" t="s">
        <v>489</v>
      </c>
      <c r="CB14" t="s">
        <v>460</v>
      </c>
    </row>
    <row r="15" spans="1:82" x14ac:dyDescent="0.25">
      <c r="A15">
        <v>76</v>
      </c>
      <c r="B15" t="s">
        <v>514</v>
      </c>
      <c r="C15" t="s">
        <v>515</v>
      </c>
      <c r="D15" t="s">
        <v>447</v>
      </c>
      <c r="E15" t="s">
        <v>448</v>
      </c>
      <c r="F15" t="s">
        <v>449</v>
      </c>
      <c r="G15" t="s">
        <v>516</v>
      </c>
      <c r="H15" t="s">
        <v>126</v>
      </c>
      <c r="I15">
        <v>2122</v>
      </c>
      <c r="J15" t="s">
        <v>294</v>
      </c>
      <c r="K15" t="s">
        <v>113</v>
      </c>
      <c r="L15">
        <v>2517</v>
      </c>
      <c r="M15" t="s">
        <v>204</v>
      </c>
      <c r="O15" t="s">
        <v>295</v>
      </c>
      <c r="P15" t="s">
        <v>204</v>
      </c>
      <c r="Q15" t="s">
        <v>517</v>
      </c>
      <c r="R15" t="s">
        <v>327</v>
      </c>
      <c r="S15">
        <v>2018</v>
      </c>
      <c r="X15" t="s">
        <v>327</v>
      </c>
      <c r="AC15" t="s">
        <v>134</v>
      </c>
      <c r="AH15" t="s">
        <v>204</v>
      </c>
      <c r="AJ15" t="s">
        <v>135</v>
      </c>
      <c r="AQ15" t="s">
        <v>219</v>
      </c>
      <c r="AR15" t="s">
        <v>452</v>
      </c>
      <c r="AS15" t="s">
        <v>453</v>
      </c>
      <c r="AX15" t="s">
        <v>327</v>
      </c>
      <c r="AY15" t="s">
        <v>463</v>
      </c>
      <c r="BN15" t="s">
        <v>455</v>
      </c>
      <c r="BO15" t="s">
        <v>456</v>
      </c>
      <c r="BP15" t="s">
        <v>457</v>
      </c>
      <c r="BQ15" t="s">
        <v>127</v>
      </c>
      <c r="BR15" t="s">
        <v>126</v>
      </c>
      <c r="BS15" t="s">
        <v>458</v>
      </c>
      <c r="BT15" t="s">
        <v>459</v>
      </c>
      <c r="CB15" t="s">
        <v>460</v>
      </c>
    </row>
    <row r="16" spans="1:82" x14ac:dyDescent="0.25">
      <c r="A16">
        <v>82</v>
      </c>
      <c r="B16" t="s">
        <v>518</v>
      </c>
      <c r="C16" t="s">
        <v>519</v>
      </c>
      <c r="D16" t="s">
        <v>447</v>
      </c>
      <c r="E16" t="s">
        <v>520</v>
      </c>
      <c r="F16" t="s">
        <v>449</v>
      </c>
      <c r="G16" t="s">
        <v>521</v>
      </c>
      <c r="H16" t="s">
        <v>148</v>
      </c>
      <c r="I16">
        <v>97304</v>
      </c>
      <c r="J16" t="s">
        <v>250</v>
      </c>
      <c r="K16" t="s">
        <v>327</v>
      </c>
      <c r="M16" t="s">
        <v>204</v>
      </c>
      <c r="O16" t="s">
        <v>225</v>
      </c>
      <c r="P16" t="s">
        <v>94</v>
      </c>
      <c r="R16" t="s">
        <v>132</v>
      </c>
      <c r="U16" t="s">
        <v>113</v>
      </c>
      <c r="V16" t="s">
        <v>522</v>
      </c>
      <c r="X16" t="s">
        <v>327</v>
      </c>
      <c r="AC16" t="s">
        <v>134</v>
      </c>
      <c r="AH16" t="s">
        <v>82</v>
      </c>
      <c r="AQ16" t="s">
        <v>219</v>
      </c>
      <c r="AS16" t="s">
        <v>453</v>
      </c>
      <c r="AX16" t="s">
        <v>113</v>
      </c>
      <c r="AZ16" t="s">
        <v>146</v>
      </c>
      <c r="BA16" t="s">
        <v>106</v>
      </c>
      <c r="BB16">
        <v>69864</v>
      </c>
      <c r="BC16">
        <v>249316</v>
      </c>
      <c r="BD16" t="s">
        <v>113</v>
      </c>
      <c r="BE16" t="s">
        <v>147</v>
      </c>
      <c r="BF16" t="s">
        <v>108</v>
      </c>
      <c r="BG16">
        <v>59817</v>
      </c>
      <c r="BH16">
        <v>204266</v>
      </c>
      <c r="BI16" t="s">
        <v>327</v>
      </c>
      <c r="BN16" t="s">
        <v>523</v>
      </c>
      <c r="BO16" t="s">
        <v>524</v>
      </c>
      <c r="BP16" t="s">
        <v>525</v>
      </c>
      <c r="BQ16" t="s">
        <v>75</v>
      </c>
      <c r="BR16" t="s">
        <v>148</v>
      </c>
      <c r="BS16" t="s">
        <v>526</v>
      </c>
      <c r="BT16" t="s">
        <v>527</v>
      </c>
      <c r="CB16" t="s">
        <v>204</v>
      </c>
      <c r="CC16" t="s">
        <v>528</v>
      </c>
    </row>
    <row r="17" spans="1:82" x14ac:dyDescent="0.25">
      <c r="A17">
        <v>84</v>
      </c>
      <c r="B17" t="s">
        <v>529</v>
      </c>
      <c r="C17" t="s">
        <v>530</v>
      </c>
      <c r="D17" t="s">
        <v>447</v>
      </c>
      <c r="E17" t="s">
        <v>520</v>
      </c>
      <c r="F17" t="s">
        <v>449</v>
      </c>
      <c r="G17" t="s">
        <v>521</v>
      </c>
      <c r="H17" t="s">
        <v>148</v>
      </c>
      <c r="I17">
        <v>97304</v>
      </c>
      <c r="J17" t="s">
        <v>149</v>
      </c>
      <c r="K17" t="s">
        <v>113</v>
      </c>
      <c r="L17">
        <v>18</v>
      </c>
      <c r="M17" t="s">
        <v>150</v>
      </c>
      <c r="P17" t="s">
        <v>94</v>
      </c>
      <c r="R17" t="s">
        <v>113</v>
      </c>
      <c r="T17" t="s">
        <v>531</v>
      </c>
      <c r="U17" t="s">
        <v>113</v>
      </c>
      <c r="V17" t="s">
        <v>522</v>
      </c>
      <c r="X17" t="s">
        <v>327</v>
      </c>
      <c r="AC17" t="s">
        <v>134</v>
      </c>
      <c r="AH17" t="s">
        <v>82</v>
      </c>
      <c r="AQ17" t="s">
        <v>219</v>
      </c>
      <c r="AS17" t="s">
        <v>453</v>
      </c>
      <c r="AX17" t="s">
        <v>113</v>
      </c>
      <c r="AZ17" t="s">
        <v>146</v>
      </c>
      <c r="BA17" t="s">
        <v>106</v>
      </c>
      <c r="BB17">
        <v>66612</v>
      </c>
      <c r="BC17">
        <v>99503</v>
      </c>
      <c r="BD17" t="s">
        <v>113</v>
      </c>
      <c r="BE17" t="s">
        <v>147</v>
      </c>
      <c r="BF17" t="s">
        <v>108</v>
      </c>
      <c r="BG17">
        <v>74422</v>
      </c>
      <c r="BH17">
        <v>112983</v>
      </c>
      <c r="BI17" t="s">
        <v>327</v>
      </c>
      <c r="BN17" t="s">
        <v>523</v>
      </c>
      <c r="BO17" t="s">
        <v>524</v>
      </c>
      <c r="BP17" t="s">
        <v>525</v>
      </c>
      <c r="BQ17" t="s">
        <v>75</v>
      </c>
      <c r="BR17" t="s">
        <v>148</v>
      </c>
      <c r="BS17" t="s">
        <v>526</v>
      </c>
      <c r="BT17" t="s">
        <v>527</v>
      </c>
      <c r="CB17" t="s">
        <v>204</v>
      </c>
      <c r="CC17" t="s">
        <v>528</v>
      </c>
    </row>
    <row r="18" spans="1:82" x14ac:dyDescent="0.25">
      <c r="A18">
        <v>85</v>
      </c>
      <c r="B18" t="s">
        <v>532</v>
      </c>
      <c r="C18" t="s">
        <v>533</v>
      </c>
      <c r="D18" t="s">
        <v>447</v>
      </c>
      <c r="E18" t="s">
        <v>520</v>
      </c>
      <c r="F18" t="s">
        <v>449</v>
      </c>
      <c r="G18" t="s">
        <v>521</v>
      </c>
      <c r="H18" t="s">
        <v>148</v>
      </c>
      <c r="I18">
        <v>97304</v>
      </c>
      <c r="J18" t="s">
        <v>251</v>
      </c>
      <c r="K18" t="s">
        <v>113</v>
      </c>
      <c r="L18">
        <v>38</v>
      </c>
      <c r="M18" t="s">
        <v>150</v>
      </c>
      <c r="P18" t="s">
        <v>204</v>
      </c>
      <c r="Q18" t="s">
        <v>534</v>
      </c>
      <c r="R18" t="s">
        <v>113</v>
      </c>
      <c r="T18" t="s">
        <v>535</v>
      </c>
      <c r="U18" t="s">
        <v>113</v>
      </c>
      <c r="V18" t="s">
        <v>536</v>
      </c>
      <c r="X18" t="s">
        <v>327</v>
      </c>
      <c r="AC18" t="s">
        <v>134</v>
      </c>
      <c r="AH18" t="s">
        <v>82</v>
      </c>
      <c r="AQ18" t="s">
        <v>219</v>
      </c>
      <c r="AS18" t="s">
        <v>453</v>
      </c>
      <c r="AU18" t="s">
        <v>537</v>
      </c>
      <c r="AW18" t="s">
        <v>538</v>
      </c>
      <c r="AX18" t="s">
        <v>113</v>
      </c>
      <c r="AZ18" t="s">
        <v>146</v>
      </c>
      <c r="BA18" t="s">
        <v>106</v>
      </c>
      <c r="BB18">
        <v>9936</v>
      </c>
      <c r="BC18">
        <v>13573</v>
      </c>
      <c r="BD18" t="s">
        <v>113</v>
      </c>
      <c r="BE18" t="s">
        <v>147</v>
      </c>
      <c r="BF18" t="s">
        <v>108</v>
      </c>
      <c r="BG18">
        <v>10067</v>
      </c>
      <c r="BH18">
        <v>14710</v>
      </c>
      <c r="BI18" t="s">
        <v>327</v>
      </c>
      <c r="BN18" t="s">
        <v>539</v>
      </c>
      <c r="BO18" t="s">
        <v>540</v>
      </c>
      <c r="BP18" t="s">
        <v>541</v>
      </c>
      <c r="BQ18" t="s">
        <v>75</v>
      </c>
      <c r="BR18" t="s">
        <v>148</v>
      </c>
      <c r="BS18" t="s">
        <v>542</v>
      </c>
      <c r="BT18">
        <v>9716733396</v>
      </c>
      <c r="CB18" t="s">
        <v>460</v>
      </c>
      <c r="CD18" t="s">
        <v>543</v>
      </c>
    </row>
    <row r="19" spans="1:82" x14ac:dyDescent="0.25">
      <c r="A19">
        <v>86</v>
      </c>
      <c r="B19" t="s">
        <v>544</v>
      </c>
      <c r="C19" t="s">
        <v>545</v>
      </c>
      <c r="D19" t="s">
        <v>447</v>
      </c>
      <c r="E19" t="s">
        <v>520</v>
      </c>
      <c r="F19" t="s">
        <v>449</v>
      </c>
      <c r="G19" t="s">
        <v>521</v>
      </c>
      <c r="H19" t="s">
        <v>148</v>
      </c>
      <c r="I19">
        <v>97304</v>
      </c>
      <c r="J19" t="s">
        <v>257</v>
      </c>
      <c r="K19" t="s">
        <v>113</v>
      </c>
      <c r="L19">
        <v>1407</v>
      </c>
      <c r="M19" t="s">
        <v>150</v>
      </c>
      <c r="P19" t="s">
        <v>204</v>
      </c>
      <c r="Q19" t="s">
        <v>534</v>
      </c>
      <c r="R19" t="s">
        <v>113</v>
      </c>
      <c r="T19" t="s">
        <v>546</v>
      </c>
      <c r="U19" t="s">
        <v>113</v>
      </c>
      <c r="V19" t="s">
        <v>547</v>
      </c>
      <c r="X19" t="s">
        <v>327</v>
      </c>
      <c r="AC19" t="s">
        <v>134</v>
      </c>
      <c r="AH19" t="s">
        <v>82</v>
      </c>
      <c r="AQ19" t="s">
        <v>219</v>
      </c>
      <c r="AS19" t="s">
        <v>453</v>
      </c>
      <c r="AU19" t="s">
        <v>537</v>
      </c>
      <c r="AW19" t="s">
        <v>538</v>
      </c>
      <c r="AX19" t="s">
        <v>113</v>
      </c>
      <c r="AZ19" t="s">
        <v>146</v>
      </c>
      <c r="BA19" t="s">
        <v>106</v>
      </c>
      <c r="BB19">
        <v>7994</v>
      </c>
      <c r="BC19">
        <v>12061</v>
      </c>
      <c r="BD19" t="s">
        <v>113</v>
      </c>
      <c r="BE19" t="s">
        <v>147</v>
      </c>
      <c r="BF19" t="s">
        <v>108</v>
      </c>
      <c r="BG19">
        <v>8853</v>
      </c>
      <c r="BH19">
        <v>13123</v>
      </c>
      <c r="BI19" t="s">
        <v>327</v>
      </c>
      <c r="BN19" t="s">
        <v>539</v>
      </c>
      <c r="BO19" t="s">
        <v>540</v>
      </c>
      <c r="BP19" t="s">
        <v>541</v>
      </c>
      <c r="BQ19" t="s">
        <v>75</v>
      </c>
      <c r="BR19" t="s">
        <v>148</v>
      </c>
      <c r="BS19" t="s">
        <v>542</v>
      </c>
      <c r="BT19">
        <v>9716733396</v>
      </c>
      <c r="CB19" t="s">
        <v>460</v>
      </c>
      <c r="CD19" t="s">
        <v>548</v>
      </c>
    </row>
    <row r="20" spans="1:82" x14ac:dyDescent="0.25">
      <c r="A20">
        <v>87</v>
      </c>
      <c r="B20" t="s">
        <v>549</v>
      </c>
      <c r="C20" t="s">
        <v>550</v>
      </c>
      <c r="D20" t="s">
        <v>447</v>
      </c>
      <c r="E20" t="s">
        <v>520</v>
      </c>
      <c r="F20" t="s">
        <v>449</v>
      </c>
      <c r="G20" t="s">
        <v>521</v>
      </c>
      <c r="H20" t="s">
        <v>148</v>
      </c>
      <c r="I20">
        <v>97304</v>
      </c>
      <c r="J20" t="s">
        <v>298</v>
      </c>
      <c r="K20" t="s">
        <v>113</v>
      </c>
      <c r="L20">
        <v>2508</v>
      </c>
      <c r="M20" t="s">
        <v>204</v>
      </c>
      <c r="O20" t="s">
        <v>295</v>
      </c>
      <c r="P20" t="s">
        <v>130</v>
      </c>
      <c r="R20" t="s">
        <v>113</v>
      </c>
      <c r="T20" t="s">
        <v>551</v>
      </c>
      <c r="U20" t="s">
        <v>113</v>
      </c>
      <c r="V20" t="s">
        <v>552</v>
      </c>
      <c r="X20" t="s">
        <v>327</v>
      </c>
      <c r="AC20" t="s">
        <v>134</v>
      </c>
      <c r="AH20" t="s">
        <v>82</v>
      </c>
      <c r="AQ20" t="s">
        <v>219</v>
      </c>
      <c r="AS20" t="s">
        <v>453</v>
      </c>
      <c r="AU20" t="s">
        <v>537</v>
      </c>
      <c r="AW20" t="s">
        <v>538</v>
      </c>
      <c r="AX20" t="s">
        <v>113</v>
      </c>
      <c r="AZ20" t="s">
        <v>146</v>
      </c>
      <c r="BA20" t="s">
        <v>106</v>
      </c>
      <c r="BB20">
        <v>30852</v>
      </c>
      <c r="BC20">
        <v>128188</v>
      </c>
      <c r="BD20" t="s">
        <v>113</v>
      </c>
      <c r="BE20" t="s">
        <v>147</v>
      </c>
      <c r="BF20" t="s">
        <v>108</v>
      </c>
      <c r="BG20">
        <v>25646</v>
      </c>
      <c r="BH20">
        <v>119169</v>
      </c>
      <c r="BI20" t="s">
        <v>327</v>
      </c>
      <c r="BN20" t="s">
        <v>539</v>
      </c>
      <c r="BO20" t="s">
        <v>540</v>
      </c>
      <c r="BP20" t="s">
        <v>541</v>
      </c>
      <c r="BQ20" t="s">
        <v>75</v>
      </c>
      <c r="BR20" t="s">
        <v>148</v>
      </c>
      <c r="BS20" t="s">
        <v>542</v>
      </c>
      <c r="BT20">
        <v>9716733396</v>
      </c>
      <c r="CB20" t="s">
        <v>460</v>
      </c>
      <c r="CD20" t="s">
        <v>548</v>
      </c>
    </row>
    <row r="21" spans="1:82" x14ac:dyDescent="0.25">
      <c r="A21">
        <v>88</v>
      </c>
      <c r="B21" t="s">
        <v>553</v>
      </c>
      <c r="C21" t="s">
        <v>554</v>
      </c>
      <c r="D21" t="s">
        <v>447</v>
      </c>
      <c r="E21" t="s">
        <v>520</v>
      </c>
      <c r="F21" t="s">
        <v>449</v>
      </c>
      <c r="G21" t="s">
        <v>521</v>
      </c>
      <c r="H21" t="s">
        <v>148</v>
      </c>
      <c r="I21">
        <v>97304</v>
      </c>
      <c r="J21" t="s">
        <v>285</v>
      </c>
      <c r="K21" t="s">
        <v>113</v>
      </c>
      <c r="L21">
        <v>1448</v>
      </c>
      <c r="M21" t="s">
        <v>204</v>
      </c>
      <c r="O21" t="s">
        <v>286</v>
      </c>
      <c r="P21" t="s">
        <v>130</v>
      </c>
      <c r="R21" t="s">
        <v>327</v>
      </c>
      <c r="S21">
        <v>2013</v>
      </c>
      <c r="X21" t="s">
        <v>327</v>
      </c>
      <c r="AC21" t="s">
        <v>134</v>
      </c>
      <c r="AH21" t="s">
        <v>82</v>
      </c>
      <c r="AQ21" t="s">
        <v>219</v>
      </c>
      <c r="AS21" t="s">
        <v>453</v>
      </c>
      <c r="AU21" t="s">
        <v>537</v>
      </c>
      <c r="AW21" t="s">
        <v>538</v>
      </c>
      <c r="AX21" t="s">
        <v>113</v>
      </c>
      <c r="AZ21" t="s">
        <v>146</v>
      </c>
      <c r="BA21" t="s">
        <v>106</v>
      </c>
      <c r="BB21">
        <v>31019</v>
      </c>
      <c r="BC21">
        <v>44966</v>
      </c>
      <c r="BD21" t="s">
        <v>113</v>
      </c>
      <c r="BE21" t="s">
        <v>147</v>
      </c>
      <c r="BF21" t="s">
        <v>108</v>
      </c>
      <c r="BG21">
        <v>29713</v>
      </c>
      <c r="BH21">
        <v>47754</v>
      </c>
      <c r="BI21" t="s">
        <v>327</v>
      </c>
      <c r="BN21" t="s">
        <v>539</v>
      </c>
      <c r="BO21" t="s">
        <v>540</v>
      </c>
      <c r="BP21" t="s">
        <v>541</v>
      </c>
      <c r="BQ21" t="s">
        <v>75</v>
      </c>
      <c r="BR21" t="s">
        <v>148</v>
      </c>
      <c r="BS21" t="s">
        <v>542</v>
      </c>
      <c r="BT21">
        <v>9716733396</v>
      </c>
      <c r="CB21" t="s">
        <v>460</v>
      </c>
      <c r="CD21" t="s">
        <v>548</v>
      </c>
    </row>
    <row r="22" spans="1:82" x14ac:dyDescent="0.25">
      <c r="A22">
        <v>89</v>
      </c>
      <c r="B22" t="s">
        <v>555</v>
      </c>
      <c r="C22" t="s">
        <v>556</v>
      </c>
      <c r="D22" t="s">
        <v>447</v>
      </c>
      <c r="E22" t="s">
        <v>520</v>
      </c>
      <c r="F22" t="s">
        <v>449</v>
      </c>
      <c r="G22" t="s">
        <v>521</v>
      </c>
      <c r="H22" t="s">
        <v>148</v>
      </c>
      <c r="I22">
        <v>97304</v>
      </c>
      <c r="J22" t="s">
        <v>224</v>
      </c>
      <c r="K22" t="s">
        <v>327</v>
      </c>
      <c r="M22" t="s">
        <v>204</v>
      </c>
      <c r="O22" t="s">
        <v>225</v>
      </c>
      <c r="P22" t="s">
        <v>130</v>
      </c>
      <c r="R22" t="s">
        <v>132</v>
      </c>
      <c r="U22" t="s">
        <v>113</v>
      </c>
      <c r="V22" t="s">
        <v>557</v>
      </c>
      <c r="X22" t="s">
        <v>327</v>
      </c>
      <c r="AC22" t="s">
        <v>134</v>
      </c>
      <c r="AF22" t="s">
        <v>558</v>
      </c>
      <c r="AH22" t="s">
        <v>82</v>
      </c>
      <c r="AQ22" t="s">
        <v>219</v>
      </c>
      <c r="AS22" t="s">
        <v>453</v>
      </c>
      <c r="AX22" t="s">
        <v>113</v>
      </c>
      <c r="AZ22" t="s">
        <v>146</v>
      </c>
      <c r="BA22" t="s">
        <v>106</v>
      </c>
      <c r="BB22">
        <v>155884</v>
      </c>
      <c r="BC22">
        <v>1480121</v>
      </c>
      <c r="BD22" t="s">
        <v>113</v>
      </c>
      <c r="BE22" t="s">
        <v>147</v>
      </c>
      <c r="BF22" t="s">
        <v>108</v>
      </c>
      <c r="BG22">
        <v>157238</v>
      </c>
      <c r="BH22">
        <v>1407147</v>
      </c>
      <c r="BI22" t="s">
        <v>327</v>
      </c>
      <c r="BN22" t="s">
        <v>539</v>
      </c>
      <c r="BO22" t="s">
        <v>540</v>
      </c>
      <c r="BP22" t="s">
        <v>541</v>
      </c>
      <c r="BQ22" t="s">
        <v>75</v>
      </c>
      <c r="BR22" t="s">
        <v>148</v>
      </c>
      <c r="BS22" t="s">
        <v>542</v>
      </c>
      <c r="BT22">
        <v>9716733396</v>
      </c>
      <c r="CB22" t="s">
        <v>460</v>
      </c>
      <c r="CD22" t="s">
        <v>548</v>
      </c>
    </row>
    <row r="23" spans="1:82" x14ac:dyDescent="0.25">
      <c r="A23">
        <v>90</v>
      </c>
      <c r="B23" t="s">
        <v>559</v>
      </c>
      <c r="C23" t="s">
        <v>560</v>
      </c>
      <c r="D23" t="s">
        <v>447</v>
      </c>
      <c r="E23" t="s">
        <v>520</v>
      </c>
      <c r="F23" t="s">
        <v>449</v>
      </c>
      <c r="G23" t="s">
        <v>521</v>
      </c>
      <c r="H23" t="s">
        <v>148</v>
      </c>
      <c r="I23">
        <v>97304</v>
      </c>
      <c r="J23" t="s">
        <v>288</v>
      </c>
      <c r="K23" t="s">
        <v>327</v>
      </c>
      <c r="M23" t="s">
        <v>204</v>
      </c>
      <c r="O23" t="s">
        <v>225</v>
      </c>
      <c r="P23" t="s">
        <v>130</v>
      </c>
      <c r="R23" t="s">
        <v>132</v>
      </c>
      <c r="U23" t="s">
        <v>113</v>
      </c>
      <c r="V23" t="s">
        <v>561</v>
      </c>
      <c r="X23" t="s">
        <v>327</v>
      </c>
      <c r="AC23" t="s">
        <v>134</v>
      </c>
      <c r="AF23" t="s">
        <v>558</v>
      </c>
      <c r="AH23" t="s">
        <v>82</v>
      </c>
      <c r="AQ23" t="s">
        <v>219</v>
      </c>
      <c r="AS23" t="s">
        <v>453</v>
      </c>
      <c r="AX23" t="s">
        <v>113</v>
      </c>
      <c r="AZ23" t="s">
        <v>146</v>
      </c>
      <c r="BA23" t="s">
        <v>106</v>
      </c>
      <c r="BB23">
        <v>47474</v>
      </c>
      <c r="BC23">
        <v>109552</v>
      </c>
      <c r="BD23" t="s">
        <v>113</v>
      </c>
      <c r="BE23" t="s">
        <v>147</v>
      </c>
      <c r="BF23" t="s">
        <v>108</v>
      </c>
      <c r="BG23">
        <v>48880</v>
      </c>
      <c r="BH23">
        <v>147019</v>
      </c>
      <c r="BI23" t="s">
        <v>327</v>
      </c>
      <c r="BN23" t="s">
        <v>539</v>
      </c>
      <c r="BO23" t="s">
        <v>540</v>
      </c>
      <c r="BP23" t="s">
        <v>541</v>
      </c>
      <c r="BQ23" t="s">
        <v>75</v>
      </c>
      <c r="BR23" t="s">
        <v>148</v>
      </c>
      <c r="BS23" t="s">
        <v>542</v>
      </c>
      <c r="BT23">
        <v>9716733396</v>
      </c>
      <c r="CB23" t="s">
        <v>460</v>
      </c>
      <c r="CD23" t="s">
        <v>548</v>
      </c>
    </row>
    <row r="24" spans="1:82" x14ac:dyDescent="0.25">
      <c r="A24">
        <v>91</v>
      </c>
      <c r="B24" t="s">
        <v>562</v>
      </c>
      <c r="C24" t="s">
        <v>563</v>
      </c>
      <c r="D24" t="s">
        <v>447</v>
      </c>
      <c r="E24" t="s">
        <v>520</v>
      </c>
      <c r="F24" t="s">
        <v>449</v>
      </c>
      <c r="G24" t="s">
        <v>521</v>
      </c>
      <c r="H24" t="s">
        <v>148</v>
      </c>
      <c r="I24">
        <v>97304</v>
      </c>
      <c r="J24" t="s">
        <v>283</v>
      </c>
      <c r="K24" t="s">
        <v>327</v>
      </c>
      <c r="M24" t="s">
        <v>204</v>
      </c>
      <c r="O24" t="s">
        <v>225</v>
      </c>
      <c r="P24" t="s">
        <v>204</v>
      </c>
      <c r="Q24" t="s">
        <v>564</v>
      </c>
      <c r="R24" t="s">
        <v>132</v>
      </c>
      <c r="U24" t="s">
        <v>113</v>
      </c>
      <c r="V24" t="s">
        <v>565</v>
      </c>
      <c r="X24" t="s">
        <v>327</v>
      </c>
      <c r="AC24" t="s">
        <v>134</v>
      </c>
      <c r="AF24" t="s">
        <v>558</v>
      </c>
      <c r="AH24" t="s">
        <v>82</v>
      </c>
      <c r="AQ24" t="s">
        <v>219</v>
      </c>
      <c r="AS24" t="s">
        <v>453</v>
      </c>
      <c r="AX24" t="s">
        <v>113</v>
      </c>
      <c r="AZ24" t="s">
        <v>146</v>
      </c>
      <c r="BA24" t="s">
        <v>106</v>
      </c>
      <c r="BB24">
        <v>1667</v>
      </c>
      <c r="BC24">
        <v>2008</v>
      </c>
      <c r="BD24" t="s">
        <v>113</v>
      </c>
      <c r="BE24" t="s">
        <v>147</v>
      </c>
      <c r="BF24" t="s">
        <v>108</v>
      </c>
      <c r="BG24">
        <v>1339</v>
      </c>
      <c r="BH24">
        <v>1799</v>
      </c>
      <c r="BI24" t="s">
        <v>327</v>
      </c>
      <c r="BN24" t="s">
        <v>539</v>
      </c>
      <c r="BO24" t="s">
        <v>540</v>
      </c>
      <c r="BP24" t="s">
        <v>541</v>
      </c>
      <c r="BQ24" t="s">
        <v>75</v>
      </c>
      <c r="BR24" t="s">
        <v>148</v>
      </c>
      <c r="BS24" t="s">
        <v>542</v>
      </c>
      <c r="BT24">
        <v>9716733396</v>
      </c>
      <c r="CB24" t="s">
        <v>460</v>
      </c>
      <c r="CD24" t="s">
        <v>548</v>
      </c>
    </row>
    <row r="25" spans="1:82" x14ac:dyDescent="0.25">
      <c r="A25">
        <v>94</v>
      </c>
      <c r="B25" t="s">
        <v>566</v>
      </c>
      <c r="C25" t="s">
        <v>567</v>
      </c>
      <c r="D25" t="s">
        <v>447</v>
      </c>
      <c r="E25" t="s">
        <v>520</v>
      </c>
      <c r="F25" t="s">
        <v>449</v>
      </c>
      <c r="G25" t="s">
        <v>521</v>
      </c>
      <c r="H25" t="s">
        <v>148</v>
      </c>
      <c r="I25">
        <v>97304</v>
      </c>
      <c r="J25" t="s">
        <v>231</v>
      </c>
      <c r="K25" t="s">
        <v>327</v>
      </c>
      <c r="M25" t="s">
        <v>204</v>
      </c>
      <c r="O25" t="s">
        <v>225</v>
      </c>
      <c r="P25" t="s">
        <v>204</v>
      </c>
      <c r="Q25" t="s">
        <v>568</v>
      </c>
      <c r="R25" t="s">
        <v>132</v>
      </c>
      <c r="U25" t="s">
        <v>113</v>
      </c>
      <c r="V25" t="s">
        <v>569</v>
      </c>
      <c r="X25" t="s">
        <v>327</v>
      </c>
      <c r="AC25" t="s">
        <v>134</v>
      </c>
      <c r="AF25" t="s">
        <v>558</v>
      </c>
      <c r="AH25" t="s">
        <v>82</v>
      </c>
      <c r="AQ25" t="s">
        <v>219</v>
      </c>
      <c r="AS25" t="s">
        <v>453</v>
      </c>
      <c r="AX25" t="s">
        <v>113</v>
      </c>
      <c r="AZ25" t="s">
        <v>146</v>
      </c>
      <c r="BA25" t="s">
        <v>106</v>
      </c>
      <c r="BB25">
        <v>2934788</v>
      </c>
      <c r="BC25">
        <v>4171770</v>
      </c>
      <c r="BD25" t="s">
        <v>113</v>
      </c>
      <c r="BE25" t="s">
        <v>147</v>
      </c>
      <c r="BF25" t="s">
        <v>108</v>
      </c>
      <c r="BG25">
        <v>2201337</v>
      </c>
      <c r="BH25">
        <v>2478219</v>
      </c>
      <c r="BI25" t="s">
        <v>327</v>
      </c>
      <c r="BN25" t="s">
        <v>539</v>
      </c>
      <c r="BO25" t="s">
        <v>540</v>
      </c>
      <c r="BP25" t="s">
        <v>541</v>
      </c>
      <c r="BQ25" t="s">
        <v>75</v>
      </c>
      <c r="BR25" t="s">
        <v>148</v>
      </c>
      <c r="BS25" t="s">
        <v>542</v>
      </c>
      <c r="BT25">
        <v>9716733396</v>
      </c>
      <c r="CB25" t="s">
        <v>460</v>
      </c>
      <c r="CD25" t="s">
        <v>570</v>
      </c>
    </row>
    <row r="26" spans="1:82" x14ac:dyDescent="0.25">
      <c r="A26">
        <v>95</v>
      </c>
      <c r="B26" t="s">
        <v>571</v>
      </c>
      <c r="C26" t="s">
        <v>572</v>
      </c>
      <c r="D26" t="s">
        <v>447</v>
      </c>
      <c r="E26" t="s">
        <v>520</v>
      </c>
      <c r="F26" t="s">
        <v>449</v>
      </c>
      <c r="G26" t="s">
        <v>521</v>
      </c>
      <c r="H26" t="s">
        <v>148</v>
      </c>
      <c r="I26">
        <v>97304</v>
      </c>
      <c r="J26" t="s">
        <v>197</v>
      </c>
      <c r="K26" t="s">
        <v>113</v>
      </c>
      <c r="L26">
        <v>469</v>
      </c>
      <c r="M26" t="s">
        <v>198</v>
      </c>
      <c r="P26" t="s">
        <v>204</v>
      </c>
      <c r="Q26" t="s">
        <v>573</v>
      </c>
      <c r="R26" t="s">
        <v>327</v>
      </c>
      <c r="S26" t="s">
        <v>574</v>
      </c>
      <c r="X26" t="s">
        <v>327</v>
      </c>
      <c r="AC26" t="s">
        <v>134</v>
      </c>
      <c r="AH26" t="s">
        <v>82</v>
      </c>
      <c r="AS26" t="s">
        <v>453</v>
      </c>
      <c r="AU26" t="s">
        <v>537</v>
      </c>
      <c r="AW26" t="s">
        <v>575</v>
      </c>
      <c r="AX26" t="s">
        <v>113</v>
      </c>
      <c r="AZ26" t="s">
        <v>146</v>
      </c>
      <c r="BA26" t="s">
        <v>106</v>
      </c>
      <c r="BB26">
        <v>40</v>
      </c>
      <c r="BC26">
        <v>2932</v>
      </c>
      <c r="BD26" t="s">
        <v>113</v>
      </c>
      <c r="BE26" t="s">
        <v>147</v>
      </c>
      <c r="BF26" t="s">
        <v>108</v>
      </c>
      <c r="BG26">
        <v>62</v>
      </c>
      <c r="BH26">
        <v>2732</v>
      </c>
      <c r="BI26" t="s">
        <v>327</v>
      </c>
      <c r="BN26" t="s">
        <v>539</v>
      </c>
      <c r="BO26" t="s">
        <v>540</v>
      </c>
      <c r="BP26" t="s">
        <v>541</v>
      </c>
      <c r="BQ26" t="s">
        <v>75</v>
      </c>
      <c r="BR26" t="s">
        <v>148</v>
      </c>
      <c r="BS26" t="s">
        <v>542</v>
      </c>
      <c r="BT26">
        <v>9716733396</v>
      </c>
      <c r="CB26" t="s">
        <v>460</v>
      </c>
      <c r="CD26" t="s">
        <v>548</v>
      </c>
    </row>
    <row r="27" spans="1:82" x14ac:dyDescent="0.25">
      <c r="A27">
        <v>96</v>
      </c>
      <c r="B27" t="s">
        <v>576</v>
      </c>
      <c r="C27" t="s">
        <v>577</v>
      </c>
      <c r="D27" t="s">
        <v>447</v>
      </c>
      <c r="E27" t="s">
        <v>520</v>
      </c>
      <c r="F27" t="s">
        <v>449</v>
      </c>
      <c r="G27" t="s">
        <v>521</v>
      </c>
      <c r="H27" t="s">
        <v>148</v>
      </c>
      <c r="I27">
        <v>97304</v>
      </c>
      <c r="J27" t="s">
        <v>262</v>
      </c>
      <c r="K27" t="s">
        <v>113</v>
      </c>
      <c r="L27">
        <v>418</v>
      </c>
      <c r="M27" t="s">
        <v>263</v>
      </c>
      <c r="P27" t="s">
        <v>94</v>
      </c>
      <c r="R27" t="s">
        <v>113</v>
      </c>
      <c r="T27" t="s">
        <v>578</v>
      </c>
      <c r="U27" t="s">
        <v>113</v>
      </c>
      <c r="V27" t="s">
        <v>522</v>
      </c>
      <c r="X27" t="s">
        <v>327</v>
      </c>
      <c r="AC27" t="s">
        <v>134</v>
      </c>
      <c r="AH27" t="s">
        <v>82</v>
      </c>
      <c r="AQ27" t="s">
        <v>219</v>
      </c>
      <c r="AS27" t="s">
        <v>453</v>
      </c>
      <c r="AX27" t="s">
        <v>113</v>
      </c>
      <c r="AZ27" t="s">
        <v>146</v>
      </c>
      <c r="BA27" t="s">
        <v>106</v>
      </c>
      <c r="BB27">
        <v>162644</v>
      </c>
      <c r="BC27">
        <v>279588</v>
      </c>
      <c r="BD27" t="s">
        <v>113</v>
      </c>
      <c r="BE27" t="s">
        <v>147</v>
      </c>
      <c r="BF27" t="s">
        <v>108</v>
      </c>
      <c r="BG27">
        <v>152833</v>
      </c>
      <c r="BH27">
        <v>318178</v>
      </c>
      <c r="BI27" t="s">
        <v>327</v>
      </c>
      <c r="BN27" t="s">
        <v>523</v>
      </c>
      <c r="BO27" t="s">
        <v>524</v>
      </c>
      <c r="BP27" t="s">
        <v>525</v>
      </c>
      <c r="BQ27" t="s">
        <v>75</v>
      </c>
      <c r="BR27" t="s">
        <v>148</v>
      </c>
      <c r="BS27" t="s">
        <v>526</v>
      </c>
      <c r="BT27" t="s">
        <v>527</v>
      </c>
      <c r="CB27" t="s">
        <v>204</v>
      </c>
      <c r="CC27" t="s">
        <v>528</v>
      </c>
    </row>
    <row r="28" spans="1:82" x14ac:dyDescent="0.25">
      <c r="A28">
        <v>97</v>
      </c>
      <c r="B28" t="s">
        <v>579</v>
      </c>
      <c r="C28" t="s">
        <v>580</v>
      </c>
      <c r="D28" t="s">
        <v>447</v>
      </c>
      <c r="E28" t="s">
        <v>520</v>
      </c>
      <c r="F28" t="s">
        <v>449</v>
      </c>
      <c r="G28" t="s">
        <v>521</v>
      </c>
      <c r="H28" t="s">
        <v>148</v>
      </c>
      <c r="I28">
        <v>97304</v>
      </c>
      <c r="J28" t="s">
        <v>233</v>
      </c>
      <c r="K28" t="s">
        <v>113</v>
      </c>
      <c r="L28">
        <v>272</v>
      </c>
      <c r="M28" t="s">
        <v>204</v>
      </c>
      <c r="O28" t="s">
        <v>234</v>
      </c>
      <c r="P28" t="s">
        <v>130</v>
      </c>
      <c r="R28" t="s">
        <v>113</v>
      </c>
      <c r="T28" t="s">
        <v>581</v>
      </c>
      <c r="U28" t="s">
        <v>113</v>
      </c>
      <c r="V28" t="s">
        <v>582</v>
      </c>
      <c r="X28" t="s">
        <v>327</v>
      </c>
      <c r="AC28" t="s">
        <v>134</v>
      </c>
      <c r="AF28" t="s">
        <v>558</v>
      </c>
      <c r="AH28" t="s">
        <v>82</v>
      </c>
      <c r="AS28" t="s">
        <v>453</v>
      </c>
      <c r="AU28" t="s">
        <v>537</v>
      </c>
      <c r="AW28" t="s">
        <v>575</v>
      </c>
      <c r="AX28" t="s">
        <v>113</v>
      </c>
      <c r="AZ28" t="s">
        <v>146</v>
      </c>
      <c r="BA28" t="s">
        <v>106</v>
      </c>
      <c r="BB28">
        <v>1012</v>
      </c>
      <c r="BC28">
        <v>5898739</v>
      </c>
      <c r="BD28" t="s">
        <v>113</v>
      </c>
      <c r="BE28" t="s">
        <v>147</v>
      </c>
      <c r="BF28" t="s">
        <v>108</v>
      </c>
      <c r="BG28">
        <v>875</v>
      </c>
      <c r="BH28">
        <v>6456424</v>
      </c>
      <c r="BI28" t="s">
        <v>327</v>
      </c>
      <c r="BN28" t="s">
        <v>539</v>
      </c>
      <c r="BO28" t="s">
        <v>540</v>
      </c>
      <c r="BP28" t="s">
        <v>541</v>
      </c>
      <c r="BQ28" t="s">
        <v>75</v>
      </c>
      <c r="BR28" t="s">
        <v>148</v>
      </c>
      <c r="BS28" t="s">
        <v>542</v>
      </c>
      <c r="BT28">
        <v>9716733396</v>
      </c>
      <c r="CB28" t="s">
        <v>460</v>
      </c>
      <c r="CD28" t="s">
        <v>548</v>
      </c>
    </row>
    <row r="29" spans="1:82" x14ac:dyDescent="0.25">
      <c r="A29">
        <v>98</v>
      </c>
      <c r="B29" t="s">
        <v>583</v>
      </c>
      <c r="C29" t="s">
        <v>584</v>
      </c>
      <c r="D29" t="s">
        <v>447</v>
      </c>
      <c r="E29" t="s">
        <v>520</v>
      </c>
      <c r="F29" t="s">
        <v>449</v>
      </c>
      <c r="G29" t="s">
        <v>521</v>
      </c>
      <c r="H29" t="s">
        <v>148</v>
      </c>
      <c r="I29">
        <v>97304</v>
      </c>
      <c r="J29" t="s">
        <v>158</v>
      </c>
      <c r="K29" t="s">
        <v>113</v>
      </c>
      <c r="L29">
        <v>59</v>
      </c>
      <c r="M29" t="s">
        <v>150</v>
      </c>
      <c r="P29" t="s">
        <v>94</v>
      </c>
      <c r="R29" t="s">
        <v>113</v>
      </c>
      <c r="T29" t="s">
        <v>585</v>
      </c>
      <c r="U29" t="s">
        <v>113</v>
      </c>
      <c r="V29" t="s">
        <v>522</v>
      </c>
      <c r="X29" t="s">
        <v>327</v>
      </c>
      <c r="AC29" t="s">
        <v>134</v>
      </c>
      <c r="AH29" t="s">
        <v>82</v>
      </c>
      <c r="AQ29" t="s">
        <v>219</v>
      </c>
      <c r="AS29" t="s">
        <v>453</v>
      </c>
      <c r="AX29" t="s">
        <v>113</v>
      </c>
      <c r="AZ29" t="s">
        <v>146</v>
      </c>
      <c r="BA29" t="s">
        <v>106</v>
      </c>
      <c r="BB29">
        <v>12055</v>
      </c>
      <c r="BC29">
        <v>51153</v>
      </c>
      <c r="BD29" t="s">
        <v>113</v>
      </c>
      <c r="BE29" t="s">
        <v>147</v>
      </c>
      <c r="BF29" t="s">
        <v>108</v>
      </c>
      <c r="BG29">
        <v>14536</v>
      </c>
      <c r="BH29">
        <v>57282</v>
      </c>
      <c r="BI29" t="s">
        <v>327</v>
      </c>
      <c r="BN29" t="s">
        <v>523</v>
      </c>
      <c r="BO29" t="s">
        <v>524</v>
      </c>
      <c r="BP29" t="s">
        <v>525</v>
      </c>
      <c r="BQ29" t="s">
        <v>75</v>
      </c>
      <c r="BR29" t="s">
        <v>148</v>
      </c>
      <c r="BS29" t="s">
        <v>526</v>
      </c>
      <c r="BT29" t="s">
        <v>527</v>
      </c>
      <c r="CB29" t="s">
        <v>204</v>
      </c>
      <c r="CC29" t="s">
        <v>528</v>
      </c>
    </row>
    <row r="30" spans="1:82" x14ac:dyDescent="0.25">
      <c r="A30">
        <v>99</v>
      </c>
      <c r="B30" t="s">
        <v>586</v>
      </c>
      <c r="C30" t="s">
        <v>587</v>
      </c>
      <c r="D30" t="s">
        <v>447</v>
      </c>
      <c r="E30" t="s">
        <v>520</v>
      </c>
      <c r="F30" t="s">
        <v>449</v>
      </c>
      <c r="G30" t="s">
        <v>521</v>
      </c>
      <c r="H30" t="s">
        <v>148</v>
      </c>
      <c r="I30">
        <v>97304</v>
      </c>
      <c r="J30" t="s">
        <v>241</v>
      </c>
      <c r="K30" t="s">
        <v>113</v>
      </c>
      <c r="L30">
        <v>275</v>
      </c>
      <c r="M30" t="s">
        <v>204</v>
      </c>
      <c r="O30" t="s">
        <v>234</v>
      </c>
      <c r="P30" t="s">
        <v>130</v>
      </c>
      <c r="R30" t="s">
        <v>113</v>
      </c>
      <c r="T30" t="s">
        <v>581</v>
      </c>
      <c r="U30" t="s">
        <v>113</v>
      </c>
      <c r="V30" t="s">
        <v>582</v>
      </c>
      <c r="X30" t="s">
        <v>327</v>
      </c>
      <c r="AC30" t="s">
        <v>134</v>
      </c>
      <c r="AF30" t="s">
        <v>558</v>
      </c>
      <c r="AH30" t="s">
        <v>82</v>
      </c>
      <c r="AS30" t="s">
        <v>453</v>
      </c>
      <c r="AU30" t="s">
        <v>537</v>
      </c>
      <c r="AW30" t="s">
        <v>575</v>
      </c>
      <c r="AX30" t="s">
        <v>113</v>
      </c>
      <c r="AZ30" t="s">
        <v>146</v>
      </c>
      <c r="BA30" t="s">
        <v>106</v>
      </c>
      <c r="BB30">
        <v>1217</v>
      </c>
      <c r="BC30">
        <v>2747948</v>
      </c>
      <c r="BD30" t="s">
        <v>113</v>
      </c>
      <c r="BE30" t="s">
        <v>147</v>
      </c>
      <c r="BF30" t="s">
        <v>108</v>
      </c>
      <c r="BG30">
        <v>1098</v>
      </c>
      <c r="BH30">
        <v>2994078</v>
      </c>
      <c r="BI30" t="s">
        <v>327</v>
      </c>
      <c r="BN30" t="s">
        <v>539</v>
      </c>
      <c r="BO30" t="s">
        <v>540</v>
      </c>
      <c r="BP30" t="s">
        <v>541</v>
      </c>
      <c r="BQ30" t="s">
        <v>75</v>
      </c>
      <c r="BR30" t="s">
        <v>148</v>
      </c>
      <c r="BS30" t="s">
        <v>542</v>
      </c>
      <c r="BT30">
        <v>9716733396</v>
      </c>
      <c r="CB30" t="s">
        <v>460</v>
      </c>
      <c r="CD30" t="s">
        <v>548</v>
      </c>
    </row>
    <row r="31" spans="1:82" x14ac:dyDescent="0.25">
      <c r="A31">
        <v>100</v>
      </c>
      <c r="B31" t="s">
        <v>588</v>
      </c>
      <c r="C31" t="s">
        <v>589</v>
      </c>
      <c r="D31" t="s">
        <v>447</v>
      </c>
      <c r="E31" t="s">
        <v>520</v>
      </c>
      <c r="F31" t="s">
        <v>449</v>
      </c>
      <c r="G31" t="s">
        <v>521</v>
      </c>
      <c r="H31" t="s">
        <v>148</v>
      </c>
      <c r="I31">
        <v>97304</v>
      </c>
      <c r="J31" t="s">
        <v>244</v>
      </c>
      <c r="K31" t="s">
        <v>113</v>
      </c>
      <c r="L31">
        <v>277</v>
      </c>
      <c r="M31" t="s">
        <v>204</v>
      </c>
      <c r="O31" t="s">
        <v>234</v>
      </c>
      <c r="P31" t="s">
        <v>130</v>
      </c>
      <c r="R31" t="s">
        <v>113</v>
      </c>
      <c r="T31" t="s">
        <v>581</v>
      </c>
      <c r="U31" t="s">
        <v>113</v>
      </c>
      <c r="V31" t="s">
        <v>582</v>
      </c>
      <c r="X31" t="s">
        <v>327</v>
      </c>
      <c r="AC31" t="s">
        <v>134</v>
      </c>
      <c r="AF31" t="s">
        <v>558</v>
      </c>
      <c r="AH31" t="s">
        <v>82</v>
      </c>
      <c r="AS31" t="s">
        <v>453</v>
      </c>
      <c r="AU31" t="s">
        <v>537</v>
      </c>
      <c r="AW31" t="s">
        <v>575</v>
      </c>
      <c r="AX31" t="s">
        <v>113</v>
      </c>
      <c r="AZ31" t="s">
        <v>146</v>
      </c>
      <c r="BA31" t="s">
        <v>106</v>
      </c>
      <c r="BB31">
        <v>1527</v>
      </c>
      <c r="BC31">
        <v>5898739</v>
      </c>
      <c r="BD31" t="s">
        <v>113</v>
      </c>
      <c r="BE31" t="s">
        <v>147</v>
      </c>
      <c r="BF31" t="s">
        <v>108</v>
      </c>
      <c r="BG31">
        <v>1326</v>
      </c>
      <c r="BH31">
        <v>6456424</v>
      </c>
      <c r="BI31" t="s">
        <v>327</v>
      </c>
      <c r="BN31" t="s">
        <v>539</v>
      </c>
      <c r="BO31" t="s">
        <v>540</v>
      </c>
      <c r="BP31" t="s">
        <v>541</v>
      </c>
      <c r="BQ31" t="s">
        <v>75</v>
      </c>
      <c r="BR31" t="s">
        <v>148</v>
      </c>
      <c r="BS31" t="s">
        <v>542</v>
      </c>
      <c r="BT31">
        <v>9716733396</v>
      </c>
      <c r="CB31" t="s">
        <v>460</v>
      </c>
      <c r="CD31" t="s">
        <v>548</v>
      </c>
    </row>
    <row r="32" spans="1:82" x14ac:dyDescent="0.25">
      <c r="A32">
        <v>101</v>
      </c>
      <c r="B32" t="s">
        <v>590</v>
      </c>
      <c r="C32" t="s">
        <v>591</v>
      </c>
      <c r="D32" t="s">
        <v>447</v>
      </c>
      <c r="E32" t="s">
        <v>520</v>
      </c>
      <c r="F32" t="s">
        <v>449</v>
      </c>
      <c r="G32" t="s">
        <v>521</v>
      </c>
      <c r="H32" t="s">
        <v>148</v>
      </c>
      <c r="I32">
        <v>97304</v>
      </c>
      <c r="J32" t="s">
        <v>247</v>
      </c>
      <c r="K32" t="s">
        <v>113</v>
      </c>
      <c r="L32">
        <v>283</v>
      </c>
      <c r="M32" t="s">
        <v>204</v>
      </c>
      <c r="O32" t="s">
        <v>234</v>
      </c>
      <c r="P32" t="s">
        <v>130</v>
      </c>
      <c r="R32" t="s">
        <v>113</v>
      </c>
      <c r="T32" t="s">
        <v>581</v>
      </c>
      <c r="U32" t="s">
        <v>113</v>
      </c>
      <c r="V32" t="s">
        <v>582</v>
      </c>
      <c r="X32" t="s">
        <v>327</v>
      </c>
      <c r="AC32" t="s">
        <v>134</v>
      </c>
      <c r="AF32" t="s">
        <v>558</v>
      </c>
      <c r="AH32" t="s">
        <v>82</v>
      </c>
      <c r="AS32" t="s">
        <v>453</v>
      </c>
      <c r="AU32" t="s">
        <v>537</v>
      </c>
      <c r="AW32" t="s">
        <v>575</v>
      </c>
      <c r="AX32" t="s">
        <v>113</v>
      </c>
      <c r="AZ32" t="s">
        <v>146</v>
      </c>
      <c r="BA32" t="s">
        <v>106</v>
      </c>
      <c r="BB32">
        <v>113</v>
      </c>
      <c r="BC32">
        <v>3150705</v>
      </c>
      <c r="BD32" t="s">
        <v>113</v>
      </c>
      <c r="BE32" t="s">
        <v>147</v>
      </c>
      <c r="BF32" t="s">
        <v>108</v>
      </c>
      <c r="BG32">
        <v>137</v>
      </c>
      <c r="BH32">
        <v>3462346</v>
      </c>
      <c r="BI32" t="s">
        <v>327</v>
      </c>
      <c r="BN32" t="s">
        <v>539</v>
      </c>
      <c r="BO32" t="s">
        <v>540</v>
      </c>
      <c r="BP32" t="s">
        <v>541</v>
      </c>
      <c r="BQ32" t="s">
        <v>75</v>
      </c>
      <c r="BR32" t="s">
        <v>148</v>
      </c>
      <c r="BS32" t="s">
        <v>542</v>
      </c>
      <c r="BT32">
        <v>9716733396</v>
      </c>
      <c r="CB32" t="s">
        <v>460</v>
      </c>
      <c r="CD32" t="s">
        <v>548</v>
      </c>
    </row>
    <row r="33" spans="1:82" x14ac:dyDescent="0.25">
      <c r="A33">
        <v>104</v>
      </c>
      <c r="B33" t="s">
        <v>592</v>
      </c>
      <c r="C33" t="s">
        <v>593</v>
      </c>
      <c r="D33" t="s">
        <v>447</v>
      </c>
      <c r="E33" t="s">
        <v>594</v>
      </c>
      <c r="F33" t="s">
        <v>449</v>
      </c>
      <c r="G33" t="s">
        <v>595</v>
      </c>
      <c r="H33" t="s">
        <v>183</v>
      </c>
      <c r="I33">
        <v>11030</v>
      </c>
      <c r="J33" t="s">
        <v>262</v>
      </c>
      <c r="K33" t="s">
        <v>113</v>
      </c>
      <c r="L33">
        <v>418</v>
      </c>
      <c r="M33" t="s">
        <v>263</v>
      </c>
      <c r="P33" t="s">
        <v>203</v>
      </c>
      <c r="R33" s="74" t="s">
        <v>113</v>
      </c>
      <c r="S33" s="74"/>
      <c r="T33" s="74" t="s">
        <v>596</v>
      </c>
      <c r="U33" s="74" t="s">
        <v>113</v>
      </c>
      <c r="V33" s="74" t="s">
        <v>597</v>
      </c>
      <c r="X33" t="s">
        <v>327</v>
      </c>
      <c r="AC33" t="s">
        <v>134</v>
      </c>
      <c r="AD33" t="s">
        <v>598</v>
      </c>
      <c r="AE33" t="s">
        <v>475</v>
      </c>
      <c r="AH33" t="s">
        <v>172</v>
      </c>
      <c r="AO33" t="s">
        <v>599</v>
      </c>
      <c r="AP33" t="s">
        <v>269</v>
      </c>
      <c r="AQ33" t="s">
        <v>219</v>
      </c>
      <c r="AU33" t="s">
        <v>537</v>
      </c>
      <c r="AW33" t="s">
        <v>600</v>
      </c>
      <c r="AX33" t="s">
        <v>113</v>
      </c>
      <c r="AZ33" t="s">
        <v>118</v>
      </c>
      <c r="BA33" t="s">
        <v>275</v>
      </c>
      <c r="BB33">
        <v>253408</v>
      </c>
      <c r="BC33">
        <v>313420</v>
      </c>
      <c r="BD33" t="s">
        <v>113</v>
      </c>
      <c r="BE33" t="s">
        <v>304</v>
      </c>
      <c r="BF33" t="s">
        <v>305</v>
      </c>
      <c r="BG33">
        <v>194189</v>
      </c>
      <c r="BH33">
        <v>238623</v>
      </c>
      <c r="BI33" t="s">
        <v>327</v>
      </c>
      <c r="BN33" t="s">
        <v>601</v>
      </c>
      <c r="BO33" t="s">
        <v>602</v>
      </c>
      <c r="BP33" t="s">
        <v>603</v>
      </c>
      <c r="BQ33" t="s">
        <v>266</v>
      </c>
      <c r="BR33" t="s">
        <v>265</v>
      </c>
      <c r="BS33" t="s">
        <v>604</v>
      </c>
      <c r="BT33" t="s">
        <v>605</v>
      </c>
      <c r="CB33" t="s">
        <v>460</v>
      </c>
    </row>
    <row r="34" spans="1:82" x14ac:dyDescent="0.25">
      <c r="A34">
        <v>105</v>
      </c>
      <c r="B34" t="s">
        <v>606</v>
      </c>
      <c r="C34" t="s">
        <v>607</v>
      </c>
      <c r="D34" t="s">
        <v>447</v>
      </c>
      <c r="E34" t="s">
        <v>594</v>
      </c>
      <c r="F34" t="s">
        <v>449</v>
      </c>
      <c r="G34" t="s">
        <v>595</v>
      </c>
      <c r="H34" t="s">
        <v>183</v>
      </c>
      <c r="I34">
        <v>11030</v>
      </c>
      <c r="J34" t="s">
        <v>303</v>
      </c>
      <c r="K34" t="s">
        <v>113</v>
      </c>
      <c r="L34">
        <v>28</v>
      </c>
      <c r="M34" t="s">
        <v>263</v>
      </c>
      <c r="P34" t="s">
        <v>203</v>
      </c>
      <c r="R34" t="s">
        <v>113</v>
      </c>
      <c r="T34" s="74" t="s">
        <v>596</v>
      </c>
      <c r="U34" t="s">
        <v>113</v>
      </c>
      <c r="V34" t="s">
        <v>597</v>
      </c>
      <c r="X34" t="s">
        <v>327</v>
      </c>
      <c r="AC34" t="s">
        <v>134</v>
      </c>
      <c r="AD34" t="s">
        <v>598</v>
      </c>
      <c r="AE34" t="s">
        <v>475</v>
      </c>
      <c r="AH34" t="s">
        <v>172</v>
      </c>
      <c r="AO34" t="s">
        <v>599</v>
      </c>
      <c r="AP34" t="s">
        <v>269</v>
      </c>
      <c r="AQ34" t="s">
        <v>219</v>
      </c>
      <c r="AU34" t="s">
        <v>537</v>
      </c>
      <c r="AW34" t="s">
        <v>600</v>
      </c>
      <c r="AX34" t="s">
        <v>113</v>
      </c>
      <c r="AZ34" t="s">
        <v>118</v>
      </c>
      <c r="BA34" t="s">
        <v>275</v>
      </c>
      <c r="BB34">
        <v>362295</v>
      </c>
      <c r="BC34">
        <v>378874</v>
      </c>
      <c r="BD34" t="s">
        <v>113</v>
      </c>
      <c r="BE34" t="s">
        <v>304</v>
      </c>
      <c r="BF34" t="s">
        <v>305</v>
      </c>
      <c r="BG34">
        <v>295575</v>
      </c>
      <c r="BH34">
        <v>318073</v>
      </c>
      <c r="BI34" t="s">
        <v>327</v>
      </c>
      <c r="BN34" t="s">
        <v>601</v>
      </c>
      <c r="BO34" t="s">
        <v>602</v>
      </c>
      <c r="BP34" t="s">
        <v>603</v>
      </c>
      <c r="BQ34" t="s">
        <v>266</v>
      </c>
      <c r="BR34" t="s">
        <v>265</v>
      </c>
      <c r="BS34" t="s">
        <v>604</v>
      </c>
      <c r="BT34" t="s">
        <v>605</v>
      </c>
      <c r="CB34" t="s">
        <v>460</v>
      </c>
    </row>
    <row r="35" spans="1:82" x14ac:dyDescent="0.25">
      <c r="A35">
        <v>106</v>
      </c>
      <c r="B35" t="s">
        <v>608</v>
      </c>
      <c r="C35" t="s">
        <v>609</v>
      </c>
      <c r="D35" t="s">
        <v>447</v>
      </c>
      <c r="E35" t="s">
        <v>594</v>
      </c>
      <c r="F35" t="s">
        <v>449</v>
      </c>
      <c r="G35" t="s">
        <v>595</v>
      </c>
      <c r="H35" t="s">
        <v>183</v>
      </c>
      <c r="I35">
        <v>11030</v>
      </c>
      <c r="J35" t="s">
        <v>285</v>
      </c>
      <c r="K35" t="s">
        <v>113</v>
      </c>
      <c r="L35">
        <v>1448</v>
      </c>
      <c r="M35" t="s">
        <v>204</v>
      </c>
      <c r="O35" t="s">
        <v>289</v>
      </c>
      <c r="P35" t="s">
        <v>203</v>
      </c>
      <c r="R35" t="s">
        <v>113</v>
      </c>
      <c r="T35" t="s">
        <v>610</v>
      </c>
      <c r="U35" t="s">
        <v>113</v>
      </c>
      <c r="V35" t="s">
        <v>597</v>
      </c>
      <c r="W35" t="s">
        <v>611</v>
      </c>
      <c r="X35" t="s">
        <v>327</v>
      </c>
      <c r="AC35" t="s">
        <v>134</v>
      </c>
      <c r="AD35" t="s">
        <v>598</v>
      </c>
      <c r="AE35" t="s">
        <v>475</v>
      </c>
      <c r="AH35" t="s">
        <v>172</v>
      </c>
      <c r="AO35" t="s">
        <v>599</v>
      </c>
      <c r="AP35" t="s">
        <v>269</v>
      </c>
      <c r="AQ35" t="s">
        <v>219</v>
      </c>
      <c r="AU35" t="s">
        <v>537</v>
      </c>
      <c r="AW35" t="s">
        <v>600</v>
      </c>
      <c r="AX35" t="s">
        <v>113</v>
      </c>
      <c r="AZ35" t="s">
        <v>118</v>
      </c>
      <c r="BA35" t="s">
        <v>275</v>
      </c>
      <c r="BB35">
        <v>12949</v>
      </c>
      <c r="BC35">
        <v>15803</v>
      </c>
      <c r="BD35" t="s">
        <v>113</v>
      </c>
      <c r="BE35" t="s">
        <v>304</v>
      </c>
      <c r="BF35" t="s">
        <v>305</v>
      </c>
      <c r="BG35">
        <v>7249</v>
      </c>
      <c r="BH35">
        <v>9952</v>
      </c>
      <c r="BI35" t="s">
        <v>327</v>
      </c>
      <c r="BN35" t="s">
        <v>601</v>
      </c>
      <c r="BO35" t="s">
        <v>602</v>
      </c>
      <c r="BP35" t="s">
        <v>603</v>
      </c>
      <c r="BQ35" t="s">
        <v>266</v>
      </c>
      <c r="BR35" t="s">
        <v>265</v>
      </c>
      <c r="BS35" t="s">
        <v>604</v>
      </c>
      <c r="BT35" t="s">
        <v>605</v>
      </c>
      <c r="CB35" t="s">
        <v>460</v>
      </c>
    </row>
    <row r="36" spans="1:82" x14ac:dyDescent="0.25">
      <c r="A36">
        <v>107</v>
      </c>
      <c r="B36" t="s">
        <v>612</v>
      </c>
      <c r="C36" t="s">
        <v>613</v>
      </c>
      <c r="D36" t="s">
        <v>447</v>
      </c>
      <c r="E36" t="s">
        <v>594</v>
      </c>
      <c r="F36" t="s">
        <v>449</v>
      </c>
      <c r="G36" t="s">
        <v>595</v>
      </c>
      <c r="H36" t="s">
        <v>183</v>
      </c>
      <c r="I36">
        <v>11030</v>
      </c>
      <c r="J36" t="s">
        <v>291</v>
      </c>
      <c r="K36" t="s">
        <v>113</v>
      </c>
      <c r="L36">
        <v>24</v>
      </c>
      <c r="M36" t="s">
        <v>150</v>
      </c>
      <c r="P36" t="s">
        <v>203</v>
      </c>
      <c r="R36" t="s">
        <v>113</v>
      </c>
      <c r="T36" t="s">
        <v>614</v>
      </c>
      <c r="U36" t="s">
        <v>113</v>
      </c>
      <c r="V36" t="s">
        <v>597</v>
      </c>
      <c r="W36" t="s">
        <v>615</v>
      </c>
      <c r="X36" t="s">
        <v>327</v>
      </c>
      <c r="AC36" t="s">
        <v>134</v>
      </c>
      <c r="AD36" t="s">
        <v>598</v>
      </c>
      <c r="AE36" t="s">
        <v>475</v>
      </c>
      <c r="AH36" t="s">
        <v>172</v>
      </c>
      <c r="AO36" t="s">
        <v>599</v>
      </c>
      <c r="AP36" t="s">
        <v>269</v>
      </c>
      <c r="AQ36" t="s">
        <v>219</v>
      </c>
      <c r="AU36" t="s">
        <v>537</v>
      </c>
      <c r="AW36" t="s">
        <v>600</v>
      </c>
      <c r="AX36" t="s">
        <v>113</v>
      </c>
      <c r="AZ36" t="s">
        <v>118</v>
      </c>
      <c r="BA36" t="s">
        <v>275</v>
      </c>
      <c r="BB36">
        <v>59620</v>
      </c>
      <c r="BC36">
        <v>66698</v>
      </c>
      <c r="BD36" t="s">
        <v>113</v>
      </c>
      <c r="BE36" t="s">
        <v>304</v>
      </c>
      <c r="BF36" t="s">
        <v>305</v>
      </c>
      <c r="BG36">
        <v>43686</v>
      </c>
      <c r="BH36">
        <v>50942</v>
      </c>
      <c r="BI36" t="s">
        <v>327</v>
      </c>
      <c r="BN36" t="s">
        <v>601</v>
      </c>
      <c r="BO36" t="s">
        <v>602</v>
      </c>
      <c r="BP36" t="s">
        <v>603</v>
      </c>
      <c r="BQ36" t="s">
        <v>266</v>
      </c>
      <c r="BR36" t="s">
        <v>265</v>
      </c>
      <c r="BS36" t="s">
        <v>604</v>
      </c>
      <c r="BT36" t="s">
        <v>605</v>
      </c>
      <c r="CB36" t="s">
        <v>460</v>
      </c>
    </row>
    <row r="37" spans="1:82" x14ac:dyDescent="0.25">
      <c r="A37">
        <v>115</v>
      </c>
      <c r="B37" t="s">
        <v>616</v>
      </c>
      <c r="C37" t="s">
        <v>617</v>
      </c>
      <c r="D37" t="s">
        <v>447</v>
      </c>
      <c r="E37" t="s">
        <v>618</v>
      </c>
      <c r="F37" t="s">
        <v>449</v>
      </c>
      <c r="G37" t="s">
        <v>619</v>
      </c>
      <c r="H37" t="s">
        <v>164</v>
      </c>
      <c r="I37">
        <v>94607</v>
      </c>
      <c r="J37" t="s">
        <v>208</v>
      </c>
      <c r="K37" t="s">
        <v>327</v>
      </c>
      <c r="M37" t="s">
        <v>204</v>
      </c>
      <c r="O37" t="s">
        <v>209</v>
      </c>
      <c r="P37" t="s">
        <v>130</v>
      </c>
      <c r="R37" t="s">
        <v>132</v>
      </c>
      <c r="U37" t="s">
        <v>113</v>
      </c>
      <c r="V37" t="s">
        <v>170</v>
      </c>
      <c r="X37" t="s">
        <v>327</v>
      </c>
      <c r="AC37" t="s">
        <v>134</v>
      </c>
      <c r="AD37" t="s">
        <v>598</v>
      </c>
      <c r="AE37" t="s">
        <v>475</v>
      </c>
      <c r="AH37" t="s">
        <v>172</v>
      </c>
      <c r="AO37" t="s">
        <v>599</v>
      </c>
      <c r="AP37" t="s">
        <v>173</v>
      </c>
      <c r="AQ37" t="s">
        <v>219</v>
      </c>
      <c r="AU37" t="s">
        <v>537</v>
      </c>
      <c r="AW37" t="s">
        <v>620</v>
      </c>
      <c r="AX37" t="s">
        <v>113</v>
      </c>
      <c r="AZ37" t="s">
        <v>146</v>
      </c>
      <c r="BA37" t="s">
        <v>106</v>
      </c>
      <c r="BB37">
        <v>24007215</v>
      </c>
      <c r="BC37">
        <v>3160650</v>
      </c>
      <c r="BD37" t="s">
        <v>327</v>
      </c>
      <c r="BN37" t="s">
        <v>621</v>
      </c>
      <c r="BO37" t="s">
        <v>622</v>
      </c>
      <c r="BP37" t="s">
        <v>623</v>
      </c>
      <c r="BQ37" t="s">
        <v>165</v>
      </c>
      <c r="BR37" t="s">
        <v>164</v>
      </c>
      <c r="BS37" t="s">
        <v>624</v>
      </c>
      <c r="BT37" t="s">
        <v>625</v>
      </c>
      <c r="BU37" t="s">
        <v>626</v>
      </c>
      <c r="BV37" t="s">
        <v>627</v>
      </c>
      <c r="BW37" t="s">
        <v>628</v>
      </c>
      <c r="BX37" t="s">
        <v>165</v>
      </c>
      <c r="BY37" t="s">
        <v>164</v>
      </c>
      <c r="BZ37" t="s">
        <v>629</v>
      </c>
      <c r="CA37">
        <v>5102815609</v>
      </c>
      <c r="CB37" t="s">
        <v>460</v>
      </c>
    </row>
    <row r="38" spans="1:82" x14ac:dyDescent="0.25">
      <c r="A38">
        <v>116</v>
      </c>
      <c r="B38" t="s">
        <v>630</v>
      </c>
      <c r="C38" t="s">
        <v>631</v>
      </c>
      <c r="D38" t="s">
        <v>447</v>
      </c>
      <c r="E38" t="s">
        <v>618</v>
      </c>
      <c r="F38" t="s">
        <v>449</v>
      </c>
      <c r="G38" t="s">
        <v>619</v>
      </c>
      <c r="H38" t="s">
        <v>164</v>
      </c>
      <c r="I38">
        <v>94607</v>
      </c>
      <c r="J38" t="s">
        <v>220</v>
      </c>
      <c r="K38" t="s">
        <v>327</v>
      </c>
      <c r="M38" t="s">
        <v>204</v>
      </c>
      <c r="O38" t="s">
        <v>209</v>
      </c>
      <c r="P38" t="s">
        <v>203</v>
      </c>
      <c r="R38" t="s">
        <v>132</v>
      </c>
      <c r="U38" t="s">
        <v>113</v>
      </c>
      <c r="V38" t="s">
        <v>170</v>
      </c>
      <c r="X38" t="s">
        <v>327</v>
      </c>
      <c r="AC38" t="s">
        <v>134</v>
      </c>
      <c r="AE38" t="s">
        <v>475</v>
      </c>
      <c r="AH38" t="s">
        <v>172</v>
      </c>
      <c r="AO38" t="s">
        <v>599</v>
      </c>
      <c r="AP38" t="s">
        <v>173</v>
      </c>
      <c r="AQ38" t="s">
        <v>219</v>
      </c>
      <c r="AS38" t="s">
        <v>453</v>
      </c>
      <c r="AU38" t="s">
        <v>537</v>
      </c>
      <c r="AW38" t="s">
        <v>632</v>
      </c>
      <c r="AX38" t="s">
        <v>113</v>
      </c>
      <c r="AZ38" t="s">
        <v>146</v>
      </c>
      <c r="BA38" t="s">
        <v>106</v>
      </c>
      <c r="BB38">
        <v>332419</v>
      </c>
      <c r="BC38">
        <v>1532508</v>
      </c>
      <c r="BD38" t="s">
        <v>327</v>
      </c>
      <c r="BN38" t="s">
        <v>621</v>
      </c>
      <c r="BO38" t="s">
        <v>622</v>
      </c>
      <c r="BP38" t="s">
        <v>623</v>
      </c>
      <c r="BQ38" t="s">
        <v>165</v>
      </c>
      <c r="BR38" t="s">
        <v>164</v>
      </c>
      <c r="BS38" t="s">
        <v>624</v>
      </c>
      <c r="BT38" t="s">
        <v>633</v>
      </c>
      <c r="BU38" t="s">
        <v>626</v>
      </c>
      <c r="BV38" t="s">
        <v>627</v>
      </c>
      <c r="BW38" t="s">
        <v>628</v>
      </c>
      <c r="BX38" t="s">
        <v>165</v>
      </c>
      <c r="BY38" t="s">
        <v>164</v>
      </c>
      <c r="BZ38" t="s">
        <v>629</v>
      </c>
      <c r="CA38" t="s">
        <v>634</v>
      </c>
      <c r="CB38" t="s">
        <v>460</v>
      </c>
    </row>
    <row r="39" spans="1:82" s="82" customFormat="1" x14ac:dyDescent="0.25">
      <c r="A39" s="82">
        <v>118</v>
      </c>
      <c r="B39" s="82" t="s">
        <v>635</v>
      </c>
      <c r="C39" s="82" t="s">
        <v>636</v>
      </c>
      <c r="D39" s="82" t="s">
        <v>447</v>
      </c>
      <c r="E39" s="82" t="s">
        <v>637</v>
      </c>
      <c r="F39" s="82" t="s">
        <v>449</v>
      </c>
      <c r="G39" s="82" t="s">
        <v>638</v>
      </c>
      <c r="H39" s="82" t="s">
        <v>91</v>
      </c>
      <c r="I39" s="82">
        <v>55407</v>
      </c>
      <c r="J39" s="82" t="s">
        <v>154</v>
      </c>
      <c r="K39" s="82" t="s">
        <v>113</v>
      </c>
      <c r="L39" s="82">
        <v>729</v>
      </c>
      <c r="M39" s="82" t="s">
        <v>204</v>
      </c>
      <c r="O39" s="82" t="s">
        <v>92</v>
      </c>
      <c r="P39" s="82" t="s">
        <v>94</v>
      </c>
      <c r="R39" s="82" t="s">
        <v>327</v>
      </c>
      <c r="S39" s="82" t="s">
        <v>639</v>
      </c>
      <c r="X39" s="82" t="s">
        <v>113</v>
      </c>
      <c r="Y39" s="82" t="s">
        <v>327</v>
      </c>
      <c r="AA39" s="82" t="s">
        <v>204</v>
      </c>
      <c r="AB39" s="82" t="s">
        <v>157</v>
      </c>
      <c r="AC39" s="82" t="s">
        <v>134</v>
      </c>
      <c r="AD39" s="82" t="s">
        <v>598</v>
      </c>
      <c r="AE39" s="82" t="s">
        <v>475</v>
      </c>
      <c r="AF39" s="82" t="s">
        <v>558</v>
      </c>
      <c r="AG39" s="82" t="s">
        <v>204</v>
      </c>
      <c r="AH39" s="82" t="s">
        <v>82</v>
      </c>
      <c r="AQ39" s="82" t="s">
        <v>219</v>
      </c>
      <c r="AR39" s="82" t="s">
        <v>452</v>
      </c>
      <c r="AS39" s="82" t="s">
        <v>453</v>
      </c>
      <c r="AT39" s="82" t="s">
        <v>476</v>
      </c>
      <c r="AV39" s="82" t="s">
        <v>640</v>
      </c>
      <c r="AX39" s="82" t="s">
        <v>113</v>
      </c>
      <c r="AZ39" s="82" t="s">
        <v>146</v>
      </c>
      <c r="BA39" s="82" t="s">
        <v>106</v>
      </c>
      <c r="BB39" s="82">
        <v>137985</v>
      </c>
      <c r="BC39" s="82">
        <v>307158</v>
      </c>
      <c r="BD39" s="82" t="s">
        <v>113</v>
      </c>
      <c r="BE39" s="82" t="s">
        <v>147</v>
      </c>
      <c r="BF39" s="82" t="s">
        <v>108</v>
      </c>
      <c r="BG39" s="82">
        <v>132106</v>
      </c>
      <c r="BH39" s="82">
        <v>295049</v>
      </c>
      <c r="BI39" s="82" t="s">
        <v>113</v>
      </c>
      <c r="BJ39" s="83"/>
      <c r="BK39" s="83"/>
      <c r="BL39" s="83"/>
      <c r="BM39" s="83"/>
      <c r="BN39" s="82" t="s">
        <v>641</v>
      </c>
      <c r="BO39" s="82" t="s">
        <v>642</v>
      </c>
      <c r="BP39" s="82" t="s">
        <v>643</v>
      </c>
      <c r="BQ39" s="82" t="s">
        <v>92</v>
      </c>
      <c r="BR39" s="82" t="s">
        <v>91</v>
      </c>
      <c r="BS39" s="82" t="s">
        <v>644</v>
      </c>
      <c r="BT39" s="82">
        <v>6124544825</v>
      </c>
      <c r="BU39" s="82" t="s">
        <v>645</v>
      </c>
      <c r="BV39" s="82" t="s">
        <v>646</v>
      </c>
      <c r="BW39" s="82" t="s">
        <v>647</v>
      </c>
      <c r="BX39" s="82" t="s">
        <v>92</v>
      </c>
      <c r="BY39" s="82" t="s">
        <v>91</v>
      </c>
      <c r="BZ39" s="82" t="s">
        <v>648</v>
      </c>
      <c r="CA39" s="82" t="s">
        <v>649</v>
      </c>
      <c r="CB39" s="82" t="s">
        <v>460</v>
      </c>
      <c r="CD39" s="82" t="s">
        <v>650</v>
      </c>
    </row>
    <row r="40" spans="1:82" s="82" customFormat="1" x14ac:dyDescent="0.25">
      <c r="A40" s="82">
        <v>120</v>
      </c>
      <c r="B40" s="82" t="s">
        <v>651</v>
      </c>
      <c r="C40" s="82" t="s">
        <v>652</v>
      </c>
      <c r="D40" s="82" t="s">
        <v>447</v>
      </c>
      <c r="E40" s="82" t="s">
        <v>637</v>
      </c>
      <c r="F40" s="82" t="s">
        <v>449</v>
      </c>
      <c r="G40" s="82" t="s">
        <v>638</v>
      </c>
      <c r="H40" s="82" t="s">
        <v>91</v>
      </c>
      <c r="I40" s="82">
        <v>55441</v>
      </c>
      <c r="J40" s="82" t="s">
        <v>140</v>
      </c>
      <c r="K40" s="82" t="s">
        <v>113</v>
      </c>
      <c r="L40" s="82">
        <v>76</v>
      </c>
      <c r="M40" s="82" t="s">
        <v>204</v>
      </c>
      <c r="O40" s="82" t="s">
        <v>92</v>
      </c>
      <c r="P40" s="82" t="s">
        <v>94</v>
      </c>
      <c r="R40" s="82" t="s">
        <v>327</v>
      </c>
      <c r="S40" s="82" t="s">
        <v>639</v>
      </c>
      <c r="X40" s="82" t="s">
        <v>113</v>
      </c>
      <c r="Y40" s="82" t="s">
        <v>327</v>
      </c>
      <c r="AA40" s="82" t="s">
        <v>204</v>
      </c>
      <c r="AB40" s="82" t="s">
        <v>144</v>
      </c>
      <c r="AC40" s="82" t="s">
        <v>134</v>
      </c>
      <c r="AD40" s="82" t="s">
        <v>598</v>
      </c>
      <c r="AE40" s="82" t="s">
        <v>475</v>
      </c>
      <c r="AF40" s="82" t="s">
        <v>558</v>
      </c>
      <c r="AG40" s="82" t="s">
        <v>204</v>
      </c>
      <c r="AH40" s="82" t="s">
        <v>82</v>
      </c>
      <c r="AQ40" s="82" t="s">
        <v>219</v>
      </c>
      <c r="AR40" s="82" t="s">
        <v>452</v>
      </c>
      <c r="AS40" s="82" t="s">
        <v>453</v>
      </c>
      <c r="AT40" s="82" t="s">
        <v>476</v>
      </c>
      <c r="AV40" s="82" t="s">
        <v>640</v>
      </c>
      <c r="AX40" s="82" t="s">
        <v>113</v>
      </c>
      <c r="AZ40" s="82" t="s">
        <v>146</v>
      </c>
      <c r="BA40" s="82" t="s">
        <v>106</v>
      </c>
      <c r="BB40" s="82">
        <v>109434</v>
      </c>
      <c r="BC40" s="82">
        <v>177822</v>
      </c>
      <c r="BD40" s="82" t="s">
        <v>113</v>
      </c>
      <c r="BE40" s="82" t="s">
        <v>147</v>
      </c>
      <c r="BF40" s="82" t="s">
        <v>108</v>
      </c>
      <c r="BG40" s="82">
        <v>115190</v>
      </c>
      <c r="BH40" s="82">
        <v>186913</v>
      </c>
      <c r="BI40" s="82" t="s">
        <v>113</v>
      </c>
      <c r="BJ40" s="83"/>
      <c r="BK40" s="83"/>
      <c r="BL40" s="83"/>
      <c r="BM40" s="83"/>
      <c r="BN40" s="82" t="s">
        <v>641</v>
      </c>
      <c r="BO40" s="82" t="s">
        <v>642</v>
      </c>
      <c r="BP40" s="82" t="s">
        <v>643</v>
      </c>
      <c r="BQ40" s="82" t="s">
        <v>92</v>
      </c>
      <c r="BR40" s="82" t="s">
        <v>91</v>
      </c>
      <c r="BS40" s="82" t="s">
        <v>644</v>
      </c>
      <c r="BT40" s="82">
        <v>6514544825</v>
      </c>
      <c r="BU40" s="82" t="s">
        <v>645</v>
      </c>
      <c r="BV40" s="82" t="s">
        <v>646</v>
      </c>
      <c r="BW40" s="82" t="s">
        <v>647</v>
      </c>
      <c r="BX40" s="82" t="s">
        <v>92</v>
      </c>
      <c r="BY40" s="82" t="s">
        <v>91</v>
      </c>
      <c r="BZ40" s="82" t="s">
        <v>648</v>
      </c>
      <c r="CA40" s="82">
        <v>6124544811</v>
      </c>
      <c r="CB40" s="82" t="s">
        <v>460</v>
      </c>
      <c r="CD40" s="82" t="s">
        <v>653</v>
      </c>
    </row>
    <row r="41" spans="1:82" s="82" customFormat="1" x14ac:dyDescent="0.25">
      <c r="A41" s="82">
        <v>121</v>
      </c>
      <c r="B41" s="82" t="s">
        <v>654</v>
      </c>
      <c r="C41" s="82" t="s">
        <v>655</v>
      </c>
      <c r="D41" s="82" t="s">
        <v>447</v>
      </c>
      <c r="E41" s="82" t="s">
        <v>637</v>
      </c>
      <c r="F41" s="82" t="s">
        <v>449</v>
      </c>
      <c r="G41" s="82" t="s">
        <v>638</v>
      </c>
      <c r="H41" s="82" t="s">
        <v>91</v>
      </c>
      <c r="I41" s="82">
        <v>55441</v>
      </c>
      <c r="J41" s="82" t="s">
        <v>160</v>
      </c>
      <c r="K41" s="82" t="s">
        <v>327</v>
      </c>
      <c r="M41" s="82" t="s">
        <v>204</v>
      </c>
      <c r="O41" s="82" t="s">
        <v>92</v>
      </c>
      <c r="P41" s="82" t="s">
        <v>94</v>
      </c>
      <c r="R41" s="82" t="s">
        <v>327</v>
      </c>
      <c r="S41" s="82" t="s">
        <v>639</v>
      </c>
      <c r="X41" s="82" t="s">
        <v>113</v>
      </c>
      <c r="Y41" s="82" t="s">
        <v>327</v>
      </c>
      <c r="AA41" s="82" t="s">
        <v>204</v>
      </c>
      <c r="AB41" s="82" t="s">
        <v>162</v>
      </c>
      <c r="AC41" s="82" t="s">
        <v>134</v>
      </c>
      <c r="AD41" s="82" t="s">
        <v>598</v>
      </c>
      <c r="AE41" s="82" t="s">
        <v>475</v>
      </c>
      <c r="AF41" s="82" t="s">
        <v>558</v>
      </c>
      <c r="AG41" s="82" t="s">
        <v>204</v>
      </c>
      <c r="AH41" s="82" t="s">
        <v>82</v>
      </c>
      <c r="AQ41" s="82" t="s">
        <v>219</v>
      </c>
      <c r="AR41" s="82" t="s">
        <v>452</v>
      </c>
      <c r="AS41" s="82" t="s">
        <v>453</v>
      </c>
      <c r="AT41" s="82" t="s">
        <v>476</v>
      </c>
      <c r="AV41" s="82" t="s">
        <v>640</v>
      </c>
      <c r="AX41" s="82" t="s">
        <v>113</v>
      </c>
      <c r="AZ41" s="82" t="s">
        <v>146</v>
      </c>
      <c r="BA41" s="82" t="s">
        <v>106</v>
      </c>
      <c r="BB41" s="82">
        <v>68018</v>
      </c>
      <c r="BC41" s="82">
        <v>133714</v>
      </c>
      <c r="BD41" s="82" t="s">
        <v>113</v>
      </c>
      <c r="BE41" s="82" t="s">
        <v>147</v>
      </c>
      <c r="BF41" s="82" t="s">
        <v>108</v>
      </c>
      <c r="BG41" s="82">
        <v>64413</v>
      </c>
      <c r="BH41" s="82">
        <v>130256</v>
      </c>
      <c r="BI41" s="82" t="s">
        <v>113</v>
      </c>
      <c r="BJ41" s="83"/>
      <c r="BK41" s="83"/>
      <c r="BL41" s="83"/>
      <c r="BM41" s="83"/>
      <c r="BN41" s="82" t="s">
        <v>641</v>
      </c>
      <c r="BO41" s="82" t="s">
        <v>642</v>
      </c>
      <c r="BP41" s="82" t="s">
        <v>643</v>
      </c>
      <c r="BQ41" s="82" t="s">
        <v>92</v>
      </c>
      <c r="BR41" s="82" t="s">
        <v>91</v>
      </c>
      <c r="BS41" s="82" t="s">
        <v>644</v>
      </c>
      <c r="BT41" s="82">
        <v>6124544825</v>
      </c>
      <c r="BU41" s="82" t="s">
        <v>645</v>
      </c>
      <c r="BV41" s="82" t="s">
        <v>646</v>
      </c>
      <c r="BW41" s="82" t="s">
        <v>647</v>
      </c>
      <c r="BX41" s="82" t="s">
        <v>92</v>
      </c>
      <c r="BY41" s="82" t="s">
        <v>91</v>
      </c>
      <c r="BZ41" s="82" t="s">
        <v>648</v>
      </c>
      <c r="CA41" s="82" t="s">
        <v>649</v>
      </c>
      <c r="CB41" s="82" t="s">
        <v>460</v>
      </c>
      <c r="CD41" s="82" t="s">
        <v>656</v>
      </c>
    </row>
    <row r="42" spans="1:82" s="82" customFormat="1" x14ac:dyDescent="0.25">
      <c r="A42" s="82">
        <v>122</v>
      </c>
      <c r="B42" s="82" t="s">
        <v>657</v>
      </c>
      <c r="C42" s="82" t="s">
        <v>658</v>
      </c>
      <c r="D42" s="82" t="s">
        <v>447</v>
      </c>
      <c r="E42" s="82" t="s">
        <v>637</v>
      </c>
      <c r="F42" s="82" t="s">
        <v>449</v>
      </c>
      <c r="G42" s="82" t="s">
        <v>638</v>
      </c>
      <c r="H42" s="82" t="s">
        <v>91</v>
      </c>
      <c r="I42" s="82">
        <v>55441</v>
      </c>
      <c r="J42" s="82" t="s">
        <v>163</v>
      </c>
      <c r="K42" s="82" t="s">
        <v>327</v>
      </c>
      <c r="M42" s="82" t="s">
        <v>204</v>
      </c>
      <c r="O42" s="82" t="s">
        <v>92</v>
      </c>
      <c r="P42" s="82" t="s">
        <v>94</v>
      </c>
      <c r="R42" s="82" t="s">
        <v>327</v>
      </c>
      <c r="S42" s="82" t="s">
        <v>639</v>
      </c>
      <c r="X42" s="82" t="s">
        <v>113</v>
      </c>
      <c r="Y42" s="82" t="s">
        <v>327</v>
      </c>
      <c r="AA42" s="82" t="s">
        <v>204</v>
      </c>
      <c r="AB42" s="82" t="s">
        <v>162</v>
      </c>
      <c r="AC42" s="82" t="s">
        <v>134</v>
      </c>
      <c r="AD42" s="82" t="s">
        <v>598</v>
      </c>
      <c r="AE42" s="82" t="s">
        <v>475</v>
      </c>
      <c r="AF42" s="82" t="s">
        <v>558</v>
      </c>
      <c r="AG42" s="82" t="s">
        <v>204</v>
      </c>
      <c r="AH42" s="82" t="s">
        <v>82</v>
      </c>
      <c r="AQ42" s="82" t="s">
        <v>219</v>
      </c>
      <c r="AR42" s="82" t="s">
        <v>452</v>
      </c>
      <c r="AS42" s="82" t="s">
        <v>453</v>
      </c>
      <c r="AT42" s="82" t="s">
        <v>476</v>
      </c>
      <c r="AV42" s="82" t="s">
        <v>640</v>
      </c>
      <c r="AX42" s="82" t="s">
        <v>113</v>
      </c>
      <c r="AZ42" s="82" t="s">
        <v>146</v>
      </c>
      <c r="BA42" s="82" t="s">
        <v>106</v>
      </c>
      <c r="BB42" s="82">
        <v>41813</v>
      </c>
      <c r="BC42" s="82">
        <v>72158</v>
      </c>
      <c r="BD42" s="82" t="s">
        <v>113</v>
      </c>
      <c r="BE42" s="82" t="s">
        <v>147</v>
      </c>
      <c r="BF42" s="82" t="s">
        <v>108</v>
      </c>
      <c r="BG42" s="82">
        <v>38911</v>
      </c>
      <c r="BH42" s="82">
        <v>68284</v>
      </c>
      <c r="BI42" s="82" t="s">
        <v>113</v>
      </c>
      <c r="BJ42" s="83"/>
      <c r="BK42" s="83"/>
      <c r="BL42" s="83"/>
      <c r="BM42" s="83"/>
      <c r="BN42" s="82" t="s">
        <v>641</v>
      </c>
      <c r="BO42" s="82" t="s">
        <v>642</v>
      </c>
      <c r="BP42" s="82" t="s">
        <v>643</v>
      </c>
      <c r="BQ42" s="82" t="s">
        <v>92</v>
      </c>
      <c r="BR42" s="82" t="s">
        <v>91</v>
      </c>
      <c r="BS42" s="82" t="s">
        <v>644</v>
      </c>
      <c r="BT42" s="82" t="s">
        <v>659</v>
      </c>
      <c r="BU42" s="82" t="s">
        <v>645</v>
      </c>
      <c r="BV42" s="82" t="s">
        <v>646</v>
      </c>
      <c r="BW42" s="82" t="s">
        <v>647</v>
      </c>
      <c r="BX42" s="82" t="s">
        <v>92</v>
      </c>
      <c r="BY42" s="82" t="s">
        <v>91</v>
      </c>
      <c r="BZ42" s="82" t="s">
        <v>648</v>
      </c>
      <c r="CA42" s="82" t="s">
        <v>660</v>
      </c>
      <c r="CB42" s="82" t="s">
        <v>460</v>
      </c>
      <c r="CD42" s="82" t="s">
        <v>661</v>
      </c>
    </row>
    <row r="43" spans="1:82" x14ac:dyDescent="0.25">
      <c r="A43">
        <v>123</v>
      </c>
      <c r="B43" t="s">
        <v>662</v>
      </c>
      <c r="C43" t="s">
        <v>663</v>
      </c>
      <c r="D43" t="s">
        <v>447</v>
      </c>
      <c r="E43" t="s">
        <v>637</v>
      </c>
      <c r="F43" t="s">
        <v>449</v>
      </c>
      <c r="G43" t="s">
        <v>638</v>
      </c>
      <c r="H43" t="s">
        <v>91</v>
      </c>
      <c r="I43">
        <v>55441</v>
      </c>
      <c r="J43" t="s">
        <v>261</v>
      </c>
      <c r="K43" t="s">
        <v>327</v>
      </c>
      <c r="M43" t="s">
        <v>204</v>
      </c>
      <c r="O43" t="s">
        <v>92</v>
      </c>
      <c r="P43" t="s">
        <v>94</v>
      </c>
      <c r="R43" t="s">
        <v>327</v>
      </c>
      <c r="S43" t="s">
        <v>639</v>
      </c>
      <c r="X43" t="s">
        <v>327</v>
      </c>
      <c r="AC43" t="s">
        <v>134</v>
      </c>
      <c r="AD43" t="s">
        <v>598</v>
      </c>
      <c r="AE43" t="s">
        <v>475</v>
      </c>
      <c r="AF43" t="s">
        <v>558</v>
      </c>
      <c r="AG43" t="s">
        <v>204</v>
      </c>
      <c r="AH43" t="s">
        <v>82</v>
      </c>
      <c r="AQ43" t="s">
        <v>219</v>
      </c>
      <c r="AR43" t="s">
        <v>452</v>
      </c>
      <c r="AS43" t="s">
        <v>453</v>
      </c>
      <c r="AT43" t="s">
        <v>476</v>
      </c>
      <c r="AV43" t="s">
        <v>640</v>
      </c>
      <c r="AX43" t="s">
        <v>113</v>
      </c>
      <c r="AZ43" t="s">
        <v>146</v>
      </c>
      <c r="BA43" t="s">
        <v>106</v>
      </c>
      <c r="BB43">
        <v>112773</v>
      </c>
      <c r="BC43">
        <v>142959</v>
      </c>
      <c r="BD43" t="s">
        <v>113</v>
      </c>
      <c r="BE43" t="s">
        <v>147</v>
      </c>
      <c r="BF43" t="s">
        <v>108</v>
      </c>
      <c r="BG43">
        <v>99790</v>
      </c>
      <c r="BH43">
        <v>137033</v>
      </c>
      <c r="BI43" t="s">
        <v>113</v>
      </c>
      <c r="BJ43" t="s">
        <v>664</v>
      </c>
      <c r="BK43" t="s">
        <v>665</v>
      </c>
      <c r="BL43">
        <v>73702</v>
      </c>
      <c r="BM43">
        <v>119450</v>
      </c>
      <c r="BN43" t="s">
        <v>641</v>
      </c>
      <c r="BO43" t="s">
        <v>642</v>
      </c>
      <c r="BP43" t="s">
        <v>643</v>
      </c>
      <c r="BQ43" t="s">
        <v>92</v>
      </c>
      <c r="BR43" t="s">
        <v>91</v>
      </c>
      <c r="BS43" t="s">
        <v>644</v>
      </c>
      <c r="BT43" t="s">
        <v>659</v>
      </c>
      <c r="BU43" t="s">
        <v>645</v>
      </c>
      <c r="BV43" t="s">
        <v>646</v>
      </c>
      <c r="BW43" t="s">
        <v>647</v>
      </c>
      <c r="BX43" t="s">
        <v>92</v>
      </c>
      <c r="BY43" t="s">
        <v>91</v>
      </c>
      <c r="BZ43" t="s">
        <v>648</v>
      </c>
      <c r="CA43" t="s">
        <v>660</v>
      </c>
      <c r="CB43" t="s">
        <v>460</v>
      </c>
      <c r="CD43" t="s">
        <v>666</v>
      </c>
    </row>
    <row r="44" spans="1:82" x14ac:dyDescent="0.25">
      <c r="A44">
        <v>124</v>
      </c>
      <c r="B44" t="s">
        <v>667</v>
      </c>
      <c r="C44" t="s">
        <v>668</v>
      </c>
      <c r="D44" t="s">
        <v>447</v>
      </c>
      <c r="E44" t="s">
        <v>637</v>
      </c>
      <c r="F44" t="s">
        <v>449</v>
      </c>
      <c r="G44" t="s">
        <v>638</v>
      </c>
      <c r="H44" t="s">
        <v>91</v>
      </c>
      <c r="I44">
        <v>55401</v>
      </c>
      <c r="J44" t="s">
        <v>109</v>
      </c>
      <c r="K44" t="s">
        <v>327</v>
      </c>
      <c r="M44" t="s">
        <v>204</v>
      </c>
      <c r="O44" t="s">
        <v>92</v>
      </c>
      <c r="P44" t="s">
        <v>94</v>
      </c>
      <c r="R44" t="s">
        <v>327</v>
      </c>
      <c r="S44" t="s">
        <v>669</v>
      </c>
      <c r="X44" t="s">
        <v>113</v>
      </c>
      <c r="Y44" t="s">
        <v>327</v>
      </c>
      <c r="AA44" t="s">
        <v>204</v>
      </c>
      <c r="AB44" t="s">
        <v>99</v>
      </c>
      <c r="AC44" t="s">
        <v>134</v>
      </c>
      <c r="AD44" t="s">
        <v>598</v>
      </c>
      <c r="AE44" t="s">
        <v>475</v>
      </c>
      <c r="AF44" t="s">
        <v>558</v>
      </c>
      <c r="AG44" t="s">
        <v>204</v>
      </c>
      <c r="AH44" t="s">
        <v>82</v>
      </c>
      <c r="AQ44" t="s">
        <v>219</v>
      </c>
      <c r="AR44" t="s">
        <v>452</v>
      </c>
      <c r="AS44" t="s">
        <v>453</v>
      </c>
      <c r="AT44" t="s">
        <v>476</v>
      </c>
      <c r="AV44" t="s">
        <v>640</v>
      </c>
      <c r="AX44" t="s">
        <v>113</v>
      </c>
      <c r="AZ44" t="s">
        <v>105</v>
      </c>
      <c r="BA44" t="s">
        <v>106</v>
      </c>
      <c r="BB44">
        <v>37492</v>
      </c>
      <c r="BC44">
        <v>110534</v>
      </c>
      <c r="BD44" t="s">
        <v>113</v>
      </c>
      <c r="BE44" t="s">
        <v>107</v>
      </c>
      <c r="BF44" t="s">
        <v>108</v>
      </c>
      <c r="BG44">
        <v>33341</v>
      </c>
      <c r="BH44">
        <v>98998</v>
      </c>
      <c r="BI44" t="s">
        <v>113</v>
      </c>
      <c r="BJ44" t="s">
        <v>670</v>
      </c>
      <c r="BK44" t="s">
        <v>665</v>
      </c>
      <c r="BL44">
        <v>26074</v>
      </c>
      <c r="BM44">
        <v>80362</v>
      </c>
      <c r="BN44" t="s">
        <v>641</v>
      </c>
      <c r="BO44" t="s">
        <v>642</v>
      </c>
      <c r="BP44" t="s">
        <v>643</v>
      </c>
      <c r="BQ44" t="s">
        <v>92</v>
      </c>
      <c r="BR44" t="s">
        <v>91</v>
      </c>
      <c r="BS44" t="s">
        <v>644</v>
      </c>
      <c r="BT44" t="s">
        <v>659</v>
      </c>
      <c r="BU44" t="s">
        <v>645</v>
      </c>
      <c r="BV44" t="s">
        <v>646</v>
      </c>
      <c r="BW44" t="s">
        <v>647</v>
      </c>
      <c r="BX44" t="s">
        <v>92</v>
      </c>
      <c r="BY44" t="s">
        <v>91</v>
      </c>
      <c r="BZ44" t="s">
        <v>648</v>
      </c>
      <c r="CA44" t="s">
        <v>660</v>
      </c>
      <c r="CB44" t="s">
        <v>460</v>
      </c>
      <c r="CD44" t="s">
        <v>671</v>
      </c>
    </row>
    <row r="45" spans="1:82" x14ac:dyDescent="0.25">
      <c r="A45">
        <v>125</v>
      </c>
      <c r="B45" t="s">
        <v>672</v>
      </c>
      <c r="C45" t="s">
        <v>673</v>
      </c>
      <c r="D45" t="s">
        <v>447</v>
      </c>
      <c r="E45" t="s">
        <v>637</v>
      </c>
      <c r="F45" t="s">
        <v>449</v>
      </c>
      <c r="G45" t="s">
        <v>638</v>
      </c>
      <c r="H45" t="s">
        <v>91</v>
      </c>
      <c r="I45">
        <v>55401</v>
      </c>
      <c r="J45" t="s">
        <v>122</v>
      </c>
      <c r="K45" t="s">
        <v>113</v>
      </c>
      <c r="L45">
        <v>711</v>
      </c>
      <c r="M45" t="s">
        <v>204</v>
      </c>
      <c r="O45" t="s">
        <v>92</v>
      </c>
      <c r="P45" t="s">
        <v>94</v>
      </c>
      <c r="R45" t="s">
        <v>327</v>
      </c>
      <c r="S45" t="s">
        <v>669</v>
      </c>
      <c r="X45" t="s">
        <v>113</v>
      </c>
      <c r="Y45" t="s">
        <v>327</v>
      </c>
      <c r="AA45" t="s">
        <v>204</v>
      </c>
      <c r="AB45" t="s">
        <v>99</v>
      </c>
      <c r="AC45" t="s">
        <v>134</v>
      </c>
      <c r="AD45" t="s">
        <v>598</v>
      </c>
      <c r="AE45" t="s">
        <v>475</v>
      </c>
      <c r="AF45" t="s">
        <v>558</v>
      </c>
      <c r="AG45" t="s">
        <v>204</v>
      </c>
      <c r="AH45" t="s">
        <v>82</v>
      </c>
      <c r="AQ45" t="s">
        <v>219</v>
      </c>
      <c r="AR45" t="s">
        <v>452</v>
      </c>
      <c r="AS45" t="s">
        <v>453</v>
      </c>
      <c r="AT45" t="s">
        <v>476</v>
      </c>
      <c r="AV45" t="s">
        <v>640</v>
      </c>
      <c r="AX45" t="s">
        <v>113</v>
      </c>
      <c r="AZ45" t="s">
        <v>105</v>
      </c>
      <c r="BA45" t="s">
        <v>106</v>
      </c>
      <c r="BB45">
        <v>9204</v>
      </c>
      <c r="BC45">
        <v>110534</v>
      </c>
      <c r="BD45" t="s">
        <v>113</v>
      </c>
      <c r="BE45" t="s">
        <v>107</v>
      </c>
      <c r="BF45" t="s">
        <v>108</v>
      </c>
      <c r="BG45">
        <v>7837</v>
      </c>
      <c r="BH45">
        <v>98998</v>
      </c>
      <c r="BI45" t="s">
        <v>113</v>
      </c>
      <c r="BJ45" t="s">
        <v>670</v>
      </c>
      <c r="BK45" t="s">
        <v>665</v>
      </c>
      <c r="BL45">
        <v>6401</v>
      </c>
      <c r="BM45">
        <v>80362</v>
      </c>
      <c r="BN45" t="s">
        <v>641</v>
      </c>
      <c r="BO45" t="s">
        <v>642</v>
      </c>
      <c r="BP45" t="s">
        <v>643</v>
      </c>
      <c r="BQ45" t="s">
        <v>92</v>
      </c>
      <c r="BR45" t="s">
        <v>91</v>
      </c>
      <c r="BS45" t="s">
        <v>644</v>
      </c>
      <c r="BT45" t="s">
        <v>674</v>
      </c>
      <c r="BU45" t="s">
        <v>645</v>
      </c>
      <c r="BV45" t="s">
        <v>646</v>
      </c>
      <c r="BW45" t="s">
        <v>647</v>
      </c>
      <c r="BX45" t="s">
        <v>92</v>
      </c>
      <c r="BY45" t="s">
        <v>91</v>
      </c>
      <c r="BZ45" t="s">
        <v>648</v>
      </c>
      <c r="CA45" t="s">
        <v>660</v>
      </c>
      <c r="CB45" t="s">
        <v>460</v>
      </c>
      <c r="CD45" t="s">
        <v>675</v>
      </c>
    </row>
    <row r="46" spans="1:82" x14ac:dyDescent="0.25">
      <c r="A46">
        <v>126</v>
      </c>
      <c r="B46" t="s">
        <v>676</v>
      </c>
      <c r="C46" t="s">
        <v>677</v>
      </c>
      <c r="D46" t="s">
        <v>447</v>
      </c>
      <c r="E46" t="s">
        <v>637</v>
      </c>
      <c r="F46" t="s">
        <v>449</v>
      </c>
      <c r="G46" t="s">
        <v>638</v>
      </c>
      <c r="H46" t="s">
        <v>91</v>
      </c>
      <c r="I46">
        <v>55401</v>
      </c>
      <c r="J46" t="s">
        <v>125</v>
      </c>
      <c r="K46" t="s">
        <v>113</v>
      </c>
      <c r="L46">
        <v>1884</v>
      </c>
      <c r="M46" t="s">
        <v>204</v>
      </c>
      <c r="O46" t="s">
        <v>92</v>
      </c>
      <c r="P46" t="s">
        <v>94</v>
      </c>
      <c r="R46" t="s">
        <v>327</v>
      </c>
      <c r="S46" t="s">
        <v>669</v>
      </c>
      <c r="X46" t="s">
        <v>113</v>
      </c>
      <c r="Y46" t="s">
        <v>327</v>
      </c>
      <c r="AA46" t="s">
        <v>204</v>
      </c>
      <c r="AB46" t="s">
        <v>99</v>
      </c>
      <c r="AC46" t="s">
        <v>134</v>
      </c>
      <c r="AD46" t="s">
        <v>598</v>
      </c>
      <c r="AE46" t="s">
        <v>475</v>
      </c>
      <c r="AF46" t="s">
        <v>558</v>
      </c>
      <c r="AG46" t="s">
        <v>204</v>
      </c>
      <c r="AH46" t="s">
        <v>82</v>
      </c>
      <c r="AQ46" t="s">
        <v>219</v>
      </c>
      <c r="AR46" t="s">
        <v>452</v>
      </c>
      <c r="AS46" t="s">
        <v>453</v>
      </c>
      <c r="AT46" t="s">
        <v>476</v>
      </c>
      <c r="AV46" t="s">
        <v>640</v>
      </c>
      <c r="AX46" t="s">
        <v>113</v>
      </c>
      <c r="AZ46" t="s">
        <v>105</v>
      </c>
      <c r="BA46" t="s">
        <v>106</v>
      </c>
      <c r="BB46">
        <v>15543</v>
      </c>
      <c r="BC46">
        <v>110534</v>
      </c>
      <c r="BD46" t="s">
        <v>113</v>
      </c>
      <c r="BE46" t="s">
        <v>107</v>
      </c>
      <c r="BF46" t="s">
        <v>108</v>
      </c>
      <c r="BG46">
        <v>13387</v>
      </c>
      <c r="BH46">
        <v>98998</v>
      </c>
      <c r="BI46" t="s">
        <v>113</v>
      </c>
      <c r="BJ46" t="s">
        <v>670</v>
      </c>
      <c r="BK46" t="s">
        <v>665</v>
      </c>
      <c r="BL46">
        <v>10826</v>
      </c>
      <c r="BM46">
        <v>80362</v>
      </c>
      <c r="BN46" t="s">
        <v>641</v>
      </c>
      <c r="BO46" t="s">
        <v>642</v>
      </c>
      <c r="BP46" t="s">
        <v>643</v>
      </c>
      <c r="BQ46" t="s">
        <v>92</v>
      </c>
      <c r="BR46" t="s">
        <v>91</v>
      </c>
      <c r="BS46" t="s">
        <v>644</v>
      </c>
      <c r="BT46" t="s">
        <v>659</v>
      </c>
      <c r="BU46" t="s">
        <v>645</v>
      </c>
      <c r="BV46" t="s">
        <v>646</v>
      </c>
      <c r="BW46" t="s">
        <v>647</v>
      </c>
      <c r="BX46" t="s">
        <v>92</v>
      </c>
      <c r="BY46" t="s">
        <v>91</v>
      </c>
      <c r="BZ46" t="s">
        <v>648</v>
      </c>
      <c r="CA46" t="s">
        <v>660</v>
      </c>
      <c r="CB46" t="s">
        <v>460</v>
      </c>
      <c r="CD46" t="s">
        <v>678</v>
      </c>
    </row>
    <row r="47" spans="1:82" x14ac:dyDescent="0.25">
      <c r="A47">
        <v>127</v>
      </c>
      <c r="B47" t="s">
        <v>679</v>
      </c>
      <c r="C47" t="s">
        <v>680</v>
      </c>
      <c r="D47" t="s">
        <v>447</v>
      </c>
      <c r="E47" t="s">
        <v>637</v>
      </c>
      <c r="F47" t="s">
        <v>449</v>
      </c>
      <c r="G47" t="s">
        <v>638</v>
      </c>
      <c r="H47" t="s">
        <v>91</v>
      </c>
      <c r="I47">
        <v>55401</v>
      </c>
      <c r="J47" t="s">
        <v>93</v>
      </c>
      <c r="K47" t="s">
        <v>327</v>
      </c>
      <c r="M47" t="s">
        <v>204</v>
      </c>
      <c r="O47" t="s">
        <v>92</v>
      </c>
      <c r="P47" t="s">
        <v>94</v>
      </c>
      <c r="R47" t="s">
        <v>327</v>
      </c>
      <c r="S47" t="s">
        <v>681</v>
      </c>
      <c r="X47" t="s">
        <v>113</v>
      </c>
      <c r="Y47" t="s">
        <v>327</v>
      </c>
      <c r="AA47" t="s">
        <v>204</v>
      </c>
      <c r="AB47" t="s">
        <v>99</v>
      </c>
      <c r="AC47" t="s">
        <v>134</v>
      </c>
      <c r="AD47" t="s">
        <v>598</v>
      </c>
      <c r="AE47" t="s">
        <v>475</v>
      </c>
      <c r="AF47" t="s">
        <v>558</v>
      </c>
      <c r="AG47" t="s">
        <v>204</v>
      </c>
      <c r="AH47" t="s">
        <v>82</v>
      </c>
      <c r="AQ47" t="s">
        <v>219</v>
      </c>
      <c r="AR47" t="s">
        <v>452</v>
      </c>
      <c r="AS47" t="s">
        <v>453</v>
      </c>
      <c r="AT47" t="s">
        <v>476</v>
      </c>
      <c r="AV47" t="s">
        <v>640</v>
      </c>
      <c r="AX47" t="s">
        <v>113</v>
      </c>
      <c r="AZ47" t="s">
        <v>105</v>
      </c>
      <c r="BA47" t="s">
        <v>106</v>
      </c>
      <c r="BB47">
        <v>30590</v>
      </c>
      <c r="BC47">
        <v>110534</v>
      </c>
      <c r="BD47" t="s">
        <v>113</v>
      </c>
      <c r="BE47" t="s">
        <v>107</v>
      </c>
      <c r="BF47" t="s">
        <v>108</v>
      </c>
      <c r="BG47">
        <v>27204</v>
      </c>
      <c r="BH47">
        <v>98998</v>
      </c>
      <c r="BI47" t="s">
        <v>113</v>
      </c>
      <c r="BJ47" t="s">
        <v>670</v>
      </c>
      <c r="BK47" t="s">
        <v>665</v>
      </c>
      <c r="BL47">
        <v>18354</v>
      </c>
      <c r="BM47">
        <v>80362</v>
      </c>
      <c r="BN47" t="s">
        <v>641</v>
      </c>
      <c r="BO47" t="s">
        <v>642</v>
      </c>
      <c r="BP47" t="s">
        <v>643</v>
      </c>
      <c r="BQ47" t="s">
        <v>92</v>
      </c>
      <c r="BR47" t="s">
        <v>91</v>
      </c>
      <c r="BS47" t="s">
        <v>644</v>
      </c>
      <c r="BT47" t="s">
        <v>659</v>
      </c>
      <c r="BU47" t="s">
        <v>645</v>
      </c>
      <c r="BV47" t="s">
        <v>646</v>
      </c>
      <c r="BW47" t="s">
        <v>647</v>
      </c>
      <c r="BX47" t="s">
        <v>92</v>
      </c>
      <c r="BY47" t="s">
        <v>91</v>
      </c>
      <c r="BZ47" t="s">
        <v>648</v>
      </c>
      <c r="CA47" t="s">
        <v>660</v>
      </c>
      <c r="CB47" t="s">
        <v>460</v>
      </c>
      <c r="CD47" t="s">
        <v>678</v>
      </c>
    </row>
    <row r="48" spans="1:82" x14ac:dyDescent="0.25">
      <c r="A48">
        <v>128</v>
      </c>
      <c r="B48" t="s">
        <v>682</v>
      </c>
      <c r="C48" t="s">
        <v>683</v>
      </c>
      <c r="D48" t="s">
        <v>447</v>
      </c>
      <c r="E48" t="s">
        <v>637</v>
      </c>
      <c r="F48" t="s">
        <v>449</v>
      </c>
      <c r="G48" t="s">
        <v>638</v>
      </c>
      <c r="H48" t="s">
        <v>91</v>
      </c>
      <c r="I48">
        <v>55401</v>
      </c>
      <c r="J48" t="s">
        <v>120</v>
      </c>
      <c r="K48" t="s">
        <v>113</v>
      </c>
      <c r="L48">
        <v>710</v>
      </c>
      <c r="M48" t="s">
        <v>204</v>
      </c>
      <c r="O48" t="s">
        <v>92</v>
      </c>
      <c r="P48" t="s">
        <v>94</v>
      </c>
      <c r="R48" t="s">
        <v>327</v>
      </c>
      <c r="S48" t="s">
        <v>681</v>
      </c>
      <c r="X48" t="s">
        <v>113</v>
      </c>
      <c r="Y48" t="s">
        <v>327</v>
      </c>
      <c r="AA48" t="s">
        <v>204</v>
      </c>
      <c r="AB48" t="s">
        <v>99</v>
      </c>
      <c r="AC48" t="s">
        <v>134</v>
      </c>
      <c r="AD48" t="s">
        <v>598</v>
      </c>
      <c r="AE48" t="s">
        <v>475</v>
      </c>
      <c r="AF48" t="s">
        <v>558</v>
      </c>
      <c r="AG48" t="s">
        <v>204</v>
      </c>
      <c r="AH48" t="s">
        <v>82</v>
      </c>
      <c r="AQ48" t="s">
        <v>219</v>
      </c>
      <c r="AR48" t="s">
        <v>452</v>
      </c>
      <c r="AS48" t="s">
        <v>453</v>
      </c>
      <c r="AT48" t="s">
        <v>476</v>
      </c>
      <c r="AV48" t="s">
        <v>640</v>
      </c>
      <c r="AX48" t="s">
        <v>113</v>
      </c>
      <c r="AZ48" t="s">
        <v>105</v>
      </c>
      <c r="BA48" t="s">
        <v>106</v>
      </c>
      <c r="BB48">
        <v>7680</v>
      </c>
      <c r="BC48">
        <v>110534</v>
      </c>
      <c r="BD48" t="s">
        <v>113</v>
      </c>
      <c r="BE48" t="s">
        <v>107</v>
      </c>
      <c r="BF48" t="s">
        <v>108</v>
      </c>
      <c r="BG48">
        <v>6423</v>
      </c>
      <c r="BH48">
        <v>98998</v>
      </c>
      <c r="BI48" t="s">
        <v>113</v>
      </c>
      <c r="BJ48" t="s">
        <v>670</v>
      </c>
      <c r="BK48" t="s">
        <v>665</v>
      </c>
      <c r="BL48">
        <v>4163</v>
      </c>
      <c r="BM48">
        <v>80362</v>
      </c>
      <c r="BN48" t="s">
        <v>641</v>
      </c>
      <c r="BO48" t="s">
        <v>642</v>
      </c>
      <c r="BP48" t="s">
        <v>643</v>
      </c>
      <c r="BQ48" t="s">
        <v>92</v>
      </c>
      <c r="BR48" t="s">
        <v>91</v>
      </c>
      <c r="BS48" t="s">
        <v>644</v>
      </c>
      <c r="BT48" t="s">
        <v>674</v>
      </c>
      <c r="BU48" t="s">
        <v>645</v>
      </c>
      <c r="BV48" t="s">
        <v>646</v>
      </c>
      <c r="BW48" t="s">
        <v>647</v>
      </c>
      <c r="BX48" t="s">
        <v>92</v>
      </c>
      <c r="BY48" t="s">
        <v>91</v>
      </c>
      <c r="BZ48" t="s">
        <v>648</v>
      </c>
      <c r="CA48" t="s">
        <v>660</v>
      </c>
      <c r="CB48" t="s">
        <v>460</v>
      </c>
      <c r="CD48" t="s">
        <v>684</v>
      </c>
    </row>
    <row r="49" spans="1:82" x14ac:dyDescent="0.25">
      <c r="A49">
        <v>129</v>
      </c>
      <c r="B49" t="s">
        <v>685</v>
      </c>
      <c r="C49" t="s">
        <v>686</v>
      </c>
      <c r="D49" t="s">
        <v>447</v>
      </c>
      <c r="E49" t="s">
        <v>637</v>
      </c>
      <c r="F49" t="s">
        <v>449</v>
      </c>
      <c r="G49" t="s">
        <v>638</v>
      </c>
      <c r="H49" t="s">
        <v>91</v>
      </c>
      <c r="I49">
        <v>55401</v>
      </c>
      <c r="J49" t="s">
        <v>124</v>
      </c>
      <c r="K49" t="s">
        <v>113</v>
      </c>
      <c r="L49" s="74">
        <v>1885</v>
      </c>
      <c r="M49" t="s">
        <v>204</v>
      </c>
      <c r="O49" t="s">
        <v>92</v>
      </c>
      <c r="P49" t="s">
        <v>94</v>
      </c>
      <c r="R49" t="s">
        <v>327</v>
      </c>
      <c r="S49" t="s">
        <v>681</v>
      </c>
      <c r="X49" t="s">
        <v>113</v>
      </c>
      <c r="Y49" t="s">
        <v>327</v>
      </c>
      <c r="AA49" t="s">
        <v>204</v>
      </c>
      <c r="AB49" t="s">
        <v>99</v>
      </c>
      <c r="AC49" t="s">
        <v>134</v>
      </c>
      <c r="AD49" t="s">
        <v>598</v>
      </c>
      <c r="AE49" t="s">
        <v>475</v>
      </c>
      <c r="AF49" t="s">
        <v>558</v>
      </c>
      <c r="AG49" t="s">
        <v>204</v>
      </c>
      <c r="AH49" t="s">
        <v>82</v>
      </c>
      <c r="AQ49" t="s">
        <v>219</v>
      </c>
      <c r="AR49" t="s">
        <v>452</v>
      </c>
      <c r="AS49" t="s">
        <v>453</v>
      </c>
      <c r="AT49" t="s">
        <v>476</v>
      </c>
      <c r="AV49" t="s">
        <v>640</v>
      </c>
      <c r="AX49" t="s">
        <v>113</v>
      </c>
      <c r="AZ49" t="s">
        <v>105</v>
      </c>
      <c r="BA49" t="s">
        <v>106</v>
      </c>
      <c r="BB49">
        <v>12677</v>
      </c>
      <c r="BC49">
        <v>110534</v>
      </c>
      <c r="BD49" t="s">
        <v>113</v>
      </c>
      <c r="BE49" t="s">
        <v>107</v>
      </c>
      <c r="BF49" t="s">
        <v>108</v>
      </c>
      <c r="BG49">
        <v>10851</v>
      </c>
      <c r="BH49">
        <v>98998</v>
      </c>
      <c r="BI49" t="s">
        <v>113</v>
      </c>
      <c r="BJ49" t="s">
        <v>670</v>
      </c>
      <c r="BK49" t="s">
        <v>665</v>
      </c>
      <c r="BL49">
        <v>7208</v>
      </c>
      <c r="BM49">
        <v>80362</v>
      </c>
      <c r="BN49" t="s">
        <v>641</v>
      </c>
      <c r="BO49" t="s">
        <v>642</v>
      </c>
      <c r="BP49" t="s">
        <v>643</v>
      </c>
      <c r="BQ49" t="s">
        <v>92</v>
      </c>
      <c r="BR49" t="s">
        <v>91</v>
      </c>
      <c r="BS49" t="s">
        <v>644</v>
      </c>
      <c r="BT49" t="s">
        <v>659</v>
      </c>
      <c r="BU49" t="s">
        <v>645</v>
      </c>
      <c r="BV49" t="s">
        <v>646</v>
      </c>
      <c r="BW49" t="s">
        <v>647</v>
      </c>
      <c r="BX49" t="s">
        <v>92</v>
      </c>
      <c r="BY49" t="s">
        <v>91</v>
      </c>
      <c r="BZ49" t="s">
        <v>648</v>
      </c>
      <c r="CA49" t="s">
        <v>660</v>
      </c>
      <c r="CB49" t="s">
        <v>460</v>
      </c>
      <c r="CD49" t="s">
        <v>678</v>
      </c>
    </row>
    <row r="50" spans="1:82" x14ac:dyDescent="0.25">
      <c r="A50">
        <v>130</v>
      </c>
      <c r="B50" t="s">
        <v>687</v>
      </c>
      <c r="C50" t="s">
        <v>688</v>
      </c>
      <c r="D50" t="s">
        <v>447</v>
      </c>
      <c r="E50" t="s">
        <v>637</v>
      </c>
      <c r="F50" t="s">
        <v>449</v>
      </c>
      <c r="G50" t="s">
        <v>638</v>
      </c>
      <c r="H50" t="s">
        <v>91</v>
      </c>
      <c r="I50">
        <v>55401</v>
      </c>
      <c r="J50" t="s">
        <v>111</v>
      </c>
      <c r="K50" t="s">
        <v>113</v>
      </c>
      <c r="L50">
        <v>712</v>
      </c>
      <c r="M50" t="s">
        <v>204</v>
      </c>
      <c r="O50" t="s">
        <v>92</v>
      </c>
      <c r="P50" t="s">
        <v>94</v>
      </c>
      <c r="R50" t="s">
        <v>327</v>
      </c>
      <c r="S50" t="s">
        <v>689</v>
      </c>
      <c r="X50" t="s">
        <v>327</v>
      </c>
      <c r="AC50" t="s">
        <v>134</v>
      </c>
      <c r="AD50" t="s">
        <v>598</v>
      </c>
      <c r="AE50" t="s">
        <v>475</v>
      </c>
      <c r="AF50" t="s">
        <v>558</v>
      </c>
      <c r="AG50" t="s">
        <v>204</v>
      </c>
      <c r="AH50" t="s">
        <v>82</v>
      </c>
      <c r="AQ50" t="s">
        <v>219</v>
      </c>
      <c r="AR50" t="s">
        <v>452</v>
      </c>
      <c r="AS50" t="s">
        <v>453</v>
      </c>
      <c r="AT50" t="s">
        <v>476</v>
      </c>
      <c r="AV50" t="s">
        <v>640</v>
      </c>
      <c r="AX50" t="s">
        <v>113</v>
      </c>
      <c r="AZ50" t="s">
        <v>117</v>
      </c>
      <c r="BA50" t="s">
        <v>106</v>
      </c>
      <c r="BB50">
        <v>152340</v>
      </c>
      <c r="BC50">
        <v>211292</v>
      </c>
      <c r="BD50" t="s">
        <v>113</v>
      </c>
      <c r="BE50" t="s">
        <v>118</v>
      </c>
      <c r="BF50" t="s">
        <v>119</v>
      </c>
      <c r="BG50">
        <v>140035</v>
      </c>
      <c r="BH50">
        <v>198193</v>
      </c>
      <c r="BI50" t="s">
        <v>113</v>
      </c>
      <c r="BJ50" t="s">
        <v>304</v>
      </c>
      <c r="BK50" t="s">
        <v>690</v>
      </c>
      <c r="BL50">
        <v>144918</v>
      </c>
      <c r="BM50">
        <v>209220</v>
      </c>
      <c r="BN50" t="s">
        <v>641</v>
      </c>
      <c r="BO50" t="s">
        <v>642</v>
      </c>
      <c r="BP50" t="s">
        <v>643</v>
      </c>
      <c r="BQ50" t="s">
        <v>92</v>
      </c>
      <c r="BR50" t="s">
        <v>91</v>
      </c>
      <c r="BS50" t="s">
        <v>644</v>
      </c>
      <c r="BT50" t="s">
        <v>659</v>
      </c>
      <c r="BU50" t="s">
        <v>645</v>
      </c>
      <c r="BV50" t="s">
        <v>646</v>
      </c>
      <c r="BW50" t="s">
        <v>647</v>
      </c>
      <c r="BX50" t="s">
        <v>92</v>
      </c>
      <c r="BY50" t="s">
        <v>91</v>
      </c>
      <c r="BZ50" t="s">
        <v>648</v>
      </c>
      <c r="CA50" t="s">
        <v>660</v>
      </c>
      <c r="CB50" t="s">
        <v>460</v>
      </c>
      <c r="CD50" t="s">
        <v>691</v>
      </c>
    </row>
  </sheetData>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DDF9A6343D854E9228AE2EDCE5983D" ma:contentTypeVersion="11" ma:contentTypeDescription="Create a new document." ma:contentTypeScope="" ma:versionID="2c3d471fdbeb2e0ac807cf520c72ccc3">
  <xsd:schema xmlns:xsd="http://www.w3.org/2001/XMLSchema" xmlns:xs="http://www.w3.org/2001/XMLSchema" xmlns:p="http://schemas.microsoft.com/office/2006/metadata/properties" xmlns:ns2="d29a8555-db37-4257-91ea-e6d336cdedf2" xmlns:ns3="25eb5edd-3eb6-48cc-8d35-9a54ae3e8bc5" targetNamespace="http://schemas.microsoft.com/office/2006/metadata/properties" ma:root="true" ma:fieldsID="071631690665857217e83384a5804d6a" ns2:_="" ns3:_="">
    <xsd:import namespace="d29a8555-db37-4257-91ea-e6d336cdedf2"/>
    <xsd:import namespace="25eb5edd-3eb6-48cc-8d35-9a54ae3e8bc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9a8555-db37-4257-91ea-e6d336cdedf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eb5edd-3eb6-48cc-8d35-9a54ae3e8bc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29a8555-db37-4257-91ea-e6d336cdedf2">
      <UserInfo>
        <DisplayName>Erin Taylor</DisplayName>
        <AccountId>19</AccountId>
        <AccountType/>
      </UserInfo>
      <UserInfo>
        <DisplayName>Michael Bailit</DisplayName>
        <AccountId>22</AccountId>
        <AccountType/>
      </UserInfo>
      <UserInfo>
        <DisplayName>Justine Zayhowski</DisplayName>
        <AccountId>2633</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09ACEE-E639-4EB5-B7B7-D0622536B9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9a8555-db37-4257-91ea-e6d336cdedf2"/>
    <ds:schemaRef ds:uri="25eb5edd-3eb6-48cc-8d35-9a54ae3e8b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1E3254-F8F4-43DD-8D36-9A34EFAC0A81}">
  <ds:schemaRefs>
    <ds:schemaRef ds:uri="http://schemas.microsoft.com/office/2006/metadata/properties"/>
    <ds:schemaRef ds:uri="http://schemas.microsoft.com/office/infopath/2007/PartnerControls"/>
    <ds:schemaRef ds:uri="d29a8555-db37-4257-91ea-e6d336cdedf2"/>
  </ds:schemaRefs>
</ds:datastoreItem>
</file>

<file path=customXml/itemProps3.xml><?xml version="1.0" encoding="utf-8"?>
<ds:datastoreItem xmlns:ds="http://schemas.openxmlformats.org/officeDocument/2006/customXml" ds:itemID="{F555F2FB-EC96-4578-8412-01337DB0427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 Sheet</vt:lpstr>
      <vt:lpstr>High-Level Summary</vt:lpstr>
      <vt:lpstr>Detailed Responses</vt:lpstr>
      <vt:lpstr>Internal Data</vt:lpstr>
      <vt:lpstr>Survey Gizmo Raw Data</vt:lpstr>
      <vt:lpstr>'Detailed Responses'!Print_Area</vt:lpstr>
      <vt:lpstr>'High-Level Summary'!Print_Area</vt:lpstr>
      <vt:lpstr>'Instruction Sheet'!Print_Area</vt:lpstr>
      <vt:lpstr>'Detailed Responses'!Print_Titles</vt:lpstr>
      <vt:lpstr>'High-Level Summary'!Print_Titles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Deepti Kanneganti</dc:creator>
  <cp:keywords/>
  <dc:description/>
  <cp:lastModifiedBy>Deepti Kanneganti</cp:lastModifiedBy>
  <cp:revision/>
  <dcterms:created xsi:type="dcterms:W3CDTF">2018-04-13T19:40:17Z</dcterms:created>
  <dcterms:modified xsi:type="dcterms:W3CDTF">2021-06-17T19:15:46Z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0x010100F7DDF9A6343D854E9228AE2EDCE5983D</vt:lpwstr>
  </property>
  <property fmtid="{D5CDD505-2E9C-101B-9397-08002B2CF9AE}" pid="3" name="AuthorIds_UIVersion_5632">
    <vt:lpwstr>15</vt:lpwstr>
  </property>
</Properties>
</file>